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ものづくり九州地区大会\R6九州地区大会\【測量部門】提出用pdfなど\"/>
    </mc:Choice>
  </mc:AlternateContent>
  <xr:revisionPtr revIDLastSave="0" documentId="13_ncr:1_{B752C218-5BEB-434A-86E8-B33E75764B33}" xr6:coauthVersionLast="47" xr6:coauthVersionMax="47" xr10:uidLastSave="{00000000-0000-0000-0000-000000000000}"/>
  <bookViews>
    <workbookView xWindow="-28920" yWindow="-1020" windowWidth="29040" windowHeight="15840" tabRatio="769" activeTab="1" xr2:uid="{00000000-000D-0000-FFFF-FFFF00000000}"/>
  </bookViews>
  <sheets>
    <sheet name="①野帳（入力）" sheetId="12" r:id="rId1"/>
    <sheet name="②計算書" sheetId="4" r:id="rId2"/>
  </sheets>
  <definedNames>
    <definedName name="_xlnm.Print_Area" localSheetId="0">'①野帳（入力）'!#REF!</definedName>
    <definedName name="_xlnm.Print_Area" localSheetId="1">②計算書!$A$1:$BK$58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3" i="4" l="1"/>
  <c r="AW42" i="4"/>
  <c r="AW41" i="4"/>
  <c r="AW40" i="4"/>
  <c r="AW39" i="4"/>
  <c r="AW38" i="4"/>
  <c r="AW37" i="4"/>
  <c r="AW36" i="4"/>
  <c r="AW35" i="4"/>
  <c r="AW34" i="4"/>
  <c r="AW33" i="4"/>
  <c r="AW32" i="4"/>
  <c r="BC32" i="4" s="1"/>
  <c r="AW31" i="4"/>
  <c r="AW30" i="4"/>
  <c r="AW29" i="4"/>
  <c r="AW28" i="4"/>
  <c r="BC28" i="4" s="1"/>
  <c r="AW27" i="4"/>
  <c r="AW26" i="4"/>
  <c r="AW25" i="4"/>
  <c r="AW24" i="4"/>
  <c r="BC24" i="4" s="1"/>
  <c r="AW23" i="4"/>
  <c r="AW22" i="4"/>
  <c r="AW21" i="4"/>
  <c r="AW20" i="4"/>
  <c r="BC20" i="4" s="1"/>
  <c r="AW19" i="4"/>
  <c r="AW18" i="4"/>
  <c r="AW17" i="4"/>
  <c r="AW16" i="4"/>
  <c r="AW15" i="4"/>
  <c r="AW14" i="4"/>
  <c r="AW13" i="4"/>
  <c r="AW12" i="4"/>
  <c r="BC12" i="4" s="1"/>
  <c r="M43" i="4"/>
  <c r="K43" i="4"/>
  <c r="H43" i="4"/>
  <c r="M42" i="4"/>
  <c r="K42" i="4"/>
  <c r="H42" i="4"/>
  <c r="M41" i="4"/>
  <c r="K41" i="4"/>
  <c r="H41" i="4"/>
  <c r="M40" i="4"/>
  <c r="K40" i="4"/>
  <c r="H40" i="4"/>
  <c r="M39" i="4"/>
  <c r="K39" i="4"/>
  <c r="H39" i="4"/>
  <c r="M38" i="4"/>
  <c r="K38" i="4"/>
  <c r="H38" i="4"/>
  <c r="M37" i="4"/>
  <c r="K37" i="4"/>
  <c r="H37" i="4"/>
  <c r="M36" i="4"/>
  <c r="K36" i="4"/>
  <c r="H36" i="4"/>
  <c r="M35" i="4"/>
  <c r="K35" i="4"/>
  <c r="H35" i="4"/>
  <c r="M34" i="4"/>
  <c r="K34" i="4"/>
  <c r="H34" i="4"/>
  <c r="M33" i="4"/>
  <c r="K33" i="4"/>
  <c r="H33" i="4"/>
  <c r="M32" i="4"/>
  <c r="K32" i="4"/>
  <c r="H32" i="4"/>
  <c r="M31" i="4"/>
  <c r="K31" i="4"/>
  <c r="H31" i="4"/>
  <c r="M30" i="4"/>
  <c r="K30" i="4"/>
  <c r="H30" i="4"/>
  <c r="M29" i="4"/>
  <c r="K29" i="4"/>
  <c r="H29" i="4"/>
  <c r="M28" i="4"/>
  <c r="K28" i="4"/>
  <c r="H28" i="4"/>
  <c r="M27" i="4"/>
  <c r="K27" i="4"/>
  <c r="H27" i="4"/>
  <c r="M26" i="4"/>
  <c r="K26" i="4"/>
  <c r="H26" i="4"/>
  <c r="M25" i="4"/>
  <c r="K25" i="4"/>
  <c r="H25" i="4"/>
  <c r="M24" i="4"/>
  <c r="K24" i="4"/>
  <c r="H24" i="4"/>
  <c r="M23" i="4"/>
  <c r="K23" i="4"/>
  <c r="H23" i="4"/>
  <c r="M22" i="4"/>
  <c r="K22" i="4"/>
  <c r="H22" i="4"/>
  <c r="M21" i="4"/>
  <c r="K21" i="4"/>
  <c r="H21" i="4"/>
  <c r="M20" i="4"/>
  <c r="K20" i="4"/>
  <c r="H20" i="4"/>
  <c r="CA20" i="4" s="1"/>
  <c r="M19" i="4"/>
  <c r="K19" i="4"/>
  <c r="H19" i="4"/>
  <c r="M18" i="4"/>
  <c r="K18" i="4"/>
  <c r="H18" i="4"/>
  <c r="M17" i="4"/>
  <c r="K17" i="4"/>
  <c r="H17" i="4"/>
  <c r="M16" i="4"/>
  <c r="K16" i="4"/>
  <c r="H16" i="4"/>
  <c r="CA16" i="4" s="1"/>
  <c r="M15" i="4"/>
  <c r="K15" i="4"/>
  <c r="H15" i="4"/>
  <c r="M14" i="4"/>
  <c r="K14" i="4"/>
  <c r="H14" i="4"/>
  <c r="M13" i="4"/>
  <c r="K13" i="4"/>
  <c r="H13" i="4"/>
  <c r="M12" i="4"/>
  <c r="K12" i="4"/>
  <c r="H12" i="4"/>
  <c r="M11" i="4"/>
  <c r="K11" i="4"/>
  <c r="H11" i="4"/>
  <c r="M10" i="4"/>
  <c r="K10" i="4"/>
  <c r="H10" i="4"/>
  <c r="CA42" i="4"/>
  <c r="BC36" i="4"/>
  <c r="CA21" i="4"/>
  <c r="CA17" i="4"/>
  <c r="CA15" i="4"/>
  <c r="CA12" i="4"/>
  <c r="CA11" i="4"/>
  <c r="CA10" i="4" l="1"/>
  <c r="CA18" i="4"/>
  <c r="CA37" i="4"/>
  <c r="CA41" i="4"/>
  <c r="BC40" i="4"/>
  <c r="CB20" i="4"/>
  <c r="CC20" i="4" s="1"/>
  <c r="CA13" i="4"/>
  <c r="CB12" i="4" s="1"/>
  <c r="CC12" i="4" s="1"/>
  <c r="O12" i="4" s="1"/>
  <c r="CA14" i="4"/>
  <c r="CB14" i="4" s="1"/>
  <c r="CC14" i="4" s="1"/>
  <c r="O14" i="4" s="1"/>
  <c r="R14" i="4" s="1"/>
  <c r="CA19" i="4"/>
  <c r="CB18" i="4" s="1"/>
  <c r="CC18" i="4" s="1"/>
  <c r="BC16" i="4"/>
  <c r="CB16" i="4"/>
  <c r="CC16" i="4" s="1"/>
  <c r="CA22" i="4"/>
  <c r="CA25" i="4"/>
  <c r="CA26" i="4"/>
  <c r="CA30" i="4"/>
  <c r="CA31" i="4"/>
  <c r="CA32" i="4"/>
  <c r="CA33" i="4"/>
  <c r="CA34" i="4"/>
  <c r="CA35" i="4"/>
  <c r="CA36" i="4"/>
  <c r="CB36" i="4" s="1"/>
  <c r="CC36" i="4" s="1"/>
  <c r="CB10" i="4"/>
  <c r="CC10" i="4" s="1"/>
  <c r="O20" i="4"/>
  <c r="R20" i="4" s="1"/>
  <c r="T20" i="4" s="1"/>
  <c r="O16" i="4"/>
  <c r="CA27" i="4"/>
  <c r="CB26" i="4" s="1"/>
  <c r="CC26" i="4" s="1"/>
  <c r="CA28" i="4"/>
  <c r="CA43" i="4"/>
  <c r="CB42" i="4" s="1"/>
  <c r="CC42" i="4" s="1"/>
  <c r="CA23" i="4"/>
  <c r="CA24" i="4"/>
  <c r="CA29" i="4"/>
  <c r="CA38" i="4"/>
  <c r="CA39" i="4"/>
  <c r="CA40" i="4"/>
  <c r="CB40" i="4" s="1"/>
  <c r="CC40" i="4" s="1"/>
  <c r="BC44" i="4" l="1"/>
  <c r="CB38" i="4"/>
  <c r="CC38" i="4" s="1"/>
  <c r="O38" i="4" s="1"/>
  <c r="R38" i="4" s="1"/>
  <c r="T38" i="4" s="1"/>
  <c r="CB32" i="4"/>
  <c r="CC32" i="4" s="1"/>
  <c r="CB28" i="4"/>
  <c r="CC28" i="4" s="1"/>
  <c r="O28" i="4" s="1"/>
  <c r="R28" i="4" s="1"/>
  <c r="T28" i="4" s="1"/>
  <c r="CD12" i="4"/>
  <c r="V12" i="4" s="1"/>
  <c r="Y12" i="4" s="1"/>
  <c r="AA12" i="4" s="1"/>
  <c r="O18" i="4"/>
  <c r="CD16" i="4"/>
  <c r="V16" i="4" s="1"/>
  <c r="Y16" i="4" s="1"/>
  <c r="CB24" i="4"/>
  <c r="CC24" i="4" s="1"/>
  <c r="O24" i="4" s="1"/>
  <c r="CB34" i="4"/>
  <c r="CC34" i="4" s="1"/>
  <c r="O34" i="4" s="1"/>
  <c r="R34" i="4" s="1"/>
  <c r="CB30" i="4"/>
  <c r="CC30" i="4" s="1"/>
  <c r="O30" i="4" s="1"/>
  <c r="R30" i="4" s="1"/>
  <c r="T30" i="4" s="1"/>
  <c r="CB22" i="4"/>
  <c r="CC22" i="4" s="1"/>
  <c r="O22" i="4" s="1"/>
  <c r="R22" i="4" s="1"/>
  <c r="O40" i="4"/>
  <c r="R40" i="4" s="1"/>
  <c r="T40" i="4" s="1"/>
  <c r="CD40" i="4"/>
  <c r="O26" i="4"/>
  <c r="R26" i="4" s="1"/>
  <c r="O36" i="4"/>
  <c r="CD36" i="4"/>
  <c r="R18" i="4"/>
  <c r="T18" i="4" s="1"/>
  <c r="T14" i="4"/>
  <c r="O10" i="4"/>
  <c r="R10" i="4" s="1"/>
  <c r="T10" i="4" s="1"/>
  <c r="CQ12" i="4"/>
  <c r="O32" i="4"/>
  <c r="R12" i="4"/>
  <c r="T12" i="4" s="1"/>
  <c r="O42" i="4"/>
  <c r="R42" i="4" s="1"/>
  <c r="T42" i="4" s="1"/>
  <c r="R16" i="4"/>
  <c r="T16" i="4" s="1"/>
  <c r="CD28" i="4" l="1"/>
  <c r="CD24" i="4"/>
  <c r="CD20" i="4"/>
  <c r="CD32" i="4"/>
  <c r="V32" i="4" s="1"/>
  <c r="T34" i="4"/>
  <c r="AA16" i="4"/>
  <c r="R36" i="4"/>
  <c r="T36" i="4" s="1"/>
  <c r="R24" i="4"/>
  <c r="T24" i="4" s="1"/>
  <c r="R32" i="4"/>
  <c r="T32" i="4" s="1"/>
  <c r="CR12" i="4"/>
  <c r="V36" i="4"/>
  <c r="Y36" i="4" s="1"/>
  <c r="AA36" i="4" s="1"/>
  <c r="T26" i="4"/>
  <c r="V20" i="4"/>
  <c r="T22" i="4"/>
  <c r="V40" i="4"/>
  <c r="V28" i="4"/>
  <c r="Y28" i="4" s="1"/>
  <c r="CF32" i="4" l="1"/>
  <c r="CF36" i="4"/>
  <c r="CF12" i="4"/>
  <c r="CD44" i="4"/>
  <c r="CE10" i="4" s="1"/>
  <c r="V24" i="4"/>
  <c r="Y24" i="4" s="1"/>
  <c r="AA24" i="4" s="1"/>
  <c r="CF16" i="4"/>
  <c r="CF40" i="4"/>
  <c r="CF28" i="4"/>
  <c r="CF20" i="4"/>
  <c r="CF24" i="4"/>
  <c r="AA28" i="4"/>
  <c r="Y40" i="4"/>
  <c r="AA40" i="4" s="1"/>
  <c r="Y20" i="4"/>
  <c r="AA20" i="4" s="1"/>
  <c r="Y32" i="4"/>
  <c r="AA32" i="4" s="1"/>
  <c r="AM13" i="4"/>
  <c r="V44" i="4" l="1"/>
  <c r="Y44" i="4" s="1"/>
  <c r="AA44" i="4" s="1"/>
  <c r="AP13" i="4"/>
  <c r="AR13" i="4" s="1"/>
  <c r="D63" i="4" s="1"/>
  <c r="CE40" i="4"/>
  <c r="CE36" i="4"/>
  <c r="CE32" i="4"/>
  <c r="CE28" i="4"/>
  <c r="CE24" i="4"/>
  <c r="CG36" i="4"/>
  <c r="CG28" i="4"/>
  <c r="CG32" i="4"/>
  <c r="CE16" i="4"/>
  <c r="CE12" i="4"/>
  <c r="CG40" i="4"/>
  <c r="CG24" i="4"/>
  <c r="CG20" i="4"/>
  <c r="CG16" i="4"/>
  <c r="CG12" i="4"/>
  <c r="CE20" i="4"/>
  <c r="CG44" i="4" l="1"/>
  <c r="CE44" i="4"/>
  <c r="CE45" i="4" s="1"/>
  <c r="L50" i="4"/>
  <c r="F50" i="4"/>
  <c r="CH32" i="4" l="1"/>
  <c r="CH36" i="4"/>
  <c r="CH40" i="4"/>
  <c r="CH16" i="4"/>
  <c r="CH20" i="4"/>
  <c r="CH12" i="4"/>
  <c r="CH28" i="4"/>
  <c r="CH24" i="4"/>
  <c r="CH44" i="4" l="1"/>
  <c r="CI36" i="4" l="1"/>
  <c r="CI28" i="4"/>
  <c r="CI32" i="4"/>
  <c r="CI40" i="4"/>
  <c r="CI24" i="4"/>
  <c r="CI12" i="4"/>
  <c r="CI16" i="4"/>
  <c r="CI20" i="4"/>
  <c r="CI44" i="4" l="1"/>
  <c r="CJ20" i="4" l="1"/>
  <c r="CJ12" i="4"/>
  <c r="CJ36" i="4"/>
  <c r="CJ28" i="4"/>
  <c r="CJ16" i="4"/>
  <c r="CJ40" i="4"/>
  <c r="CJ32" i="4"/>
  <c r="CJ24" i="4"/>
  <c r="CJ44" i="4" l="1"/>
  <c r="CK20" i="4" l="1"/>
  <c r="CK12" i="4"/>
  <c r="CK28" i="4"/>
  <c r="CK36" i="4"/>
  <c r="CK40" i="4"/>
  <c r="CK24" i="4"/>
  <c r="CK32" i="4"/>
  <c r="CK16" i="4"/>
  <c r="CK44" i="4" l="1"/>
  <c r="CL20" i="4" l="1"/>
  <c r="CL12" i="4"/>
  <c r="CL36" i="4"/>
  <c r="CL16" i="4"/>
  <c r="CL40" i="4"/>
  <c r="CL32" i="4"/>
  <c r="CL28" i="4"/>
  <c r="CL24" i="4"/>
  <c r="CL44" i="4" l="1"/>
  <c r="CM40" i="4" l="1"/>
  <c r="CM24" i="4"/>
  <c r="CM12" i="4"/>
  <c r="CM16" i="4"/>
  <c r="CM32" i="4"/>
  <c r="CM28" i="4"/>
  <c r="CM20" i="4"/>
  <c r="CM36" i="4"/>
  <c r="CM44" i="4" l="1"/>
  <c r="CN36" i="4" l="1"/>
  <c r="CO36" i="4" s="1"/>
  <c r="CN28" i="4"/>
  <c r="CO28" i="4" s="1"/>
  <c r="CN16" i="4"/>
  <c r="CO16" i="4" s="1"/>
  <c r="CN40" i="4"/>
  <c r="CO40" i="4" s="1"/>
  <c r="CN32" i="4"/>
  <c r="CO32" i="4" s="1"/>
  <c r="CN24" i="4"/>
  <c r="CO24" i="4" s="1"/>
  <c r="CN20" i="4"/>
  <c r="CO20" i="4" s="1"/>
  <c r="CN12" i="4"/>
  <c r="AC40" i="4" l="1"/>
  <c r="CP40" i="4"/>
  <c r="AC16" i="4"/>
  <c r="CP16" i="4"/>
  <c r="AC28" i="4"/>
  <c r="CP28" i="4"/>
  <c r="CN44" i="4"/>
  <c r="CO12" i="4"/>
  <c r="AC20" i="4"/>
  <c r="CP20" i="4"/>
  <c r="AC24" i="4"/>
  <c r="CP24" i="4"/>
  <c r="AC32" i="4"/>
  <c r="CP32" i="4"/>
  <c r="AC36" i="4"/>
  <c r="CP36" i="4"/>
  <c r="AF36" i="4" l="1"/>
  <c r="CO44" i="4"/>
  <c r="AC44" i="4" s="1"/>
  <c r="AC12" i="4"/>
  <c r="CP12" i="4"/>
  <c r="AF32" i="4"/>
  <c r="AI32" i="4" s="1"/>
  <c r="AK32" i="4" s="1"/>
  <c r="AF28" i="4"/>
  <c r="AI28" i="4" s="1"/>
  <c r="AF24" i="4"/>
  <c r="AF16" i="4"/>
  <c r="CQ16" i="4"/>
  <c r="AF20" i="4"/>
  <c r="AF40" i="4"/>
  <c r="AI40" i="4" s="1"/>
  <c r="AK40" i="4" s="1"/>
  <c r="AI20" i="4" l="1"/>
  <c r="AK20" i="4" s="1"/>
  <c r="AI16" i="4"/>
  <c r="AK16" i="4" s="1"/>
  <c r="AI24" i="4"/>
  <c r="AK24" i="4" s="1"/>
  <c r="AK28" i="4"/>
  <c r="CP44" i="4"/>
  <c r="AF12" i="4"/>
  <c r="AI12" i="4" s="1"/>
  <c r="AI36" i="4"/>
  <c r="AK36" i="4" s="1"/>
  <c r="CQ20" i="4"/>
  <c r="CR16" i="4"/>
  <c r="AK12" i="4" l="1"/>
  <c r="CQ24" i="4"/>
  <c r="CR20" i="4"/>
  <c r="AM17" i="4"/>
  <c r="AF44" i="4"/>
  <c r="AI44" i="4" s="1"/>
  <c r="AK44" i="4" l="1"/>
  <c r="AM21" i="4"/>
  <c r="AP21" i="4" s="1"/>
  <c r="AP17" i="4"/>
  <c r="CR24" i="4"/>
  <c r="CQ28" i="4"/>
  <c r="CR28" i="4" l="1"/>
  <c r="CQ32" i="4"/>
  <c r="AM25" i="4"/>
  <c r="AR21" i="4"/>
  <c r="D65" i="4" s="1"/>
  <c r="AR17" i="4"/>
  <c r="D64" i="4" s="1"/>
  <c r="L52" i="4" l="1"/>
  <c r="F52" i="4"/>
  <c r="F51" i="4"/>
  <c r="L51" i="4"/>
  <c r="CR32" i="4"/>
  <c r="CQ36" i="4"/>
  <c r="AM29" i="4"/>
  <c r="AP29" i="4" s="1"/>
  <c r="AR29" i="4" s="1"/>
  <c r="AP25" i="4"/>
  <c r="AR25" i="4" l="1"/>
  <c r="D66" i="4" s="1"/>
  <c r="CR36" i="4"/>
  <c r="CQ40" i="4"/>
  <c r="AM33" i="4"/>
  <c r="AP33" i="4" s="1"/>
  <c r="AR33" i="4" s="1"/>
  <c r="D67" i="4"/>
  <c r="L53" i="4" l="1"/>
  <c r="F53" i="4"/>
  <c r="AM37" i="4"/>
  <c r="CQ45" i="4"/>
  <c r="CR45" i="4" s="1"/>
  <c r="CR40" i="4"/>
  <c r="F54" i="4"/>
  <c r="L54" i="4"/>
  <c r="D68" i="4"/>
  <c r="AM41" i="4" l="1"/>
  <c r="AP41" i="4" s="1"/>
  <c r="AR41" i="4" s="1"/>
  <c r="L55" i="4"/>
  <c r="F55" i="4"/>
  <c r="AP37" i="4"/>
  <c r="AR37" i="4" s="1"/>
  <c r="D70" i="4" l="1"/>
  <c r="D69" i="4"/>
  <c r="F56" i="4" l="1"/>
  <c r="L56" i="4"/>
  <c r="L57" i="4"/>
  <c r="F57" i="4"/>
  <c r="L58" i="4" l="1"/>
  <c r="F58" i="4"/>
  <c r="H82" i="4" l="1"/>
  <c r="L81" i="4"/>
  <c r="H78" i="4"/>
  <c r="L77" i="4"/>
  <c r="L84" i="4"/>
  <c r="H81" i="4"/>
  <c r="L80" i="4"/>
  <c r="H77" i="4"/>
  <c r="H84" i="4"/>
  <c r="L83" i="4"/>
  <c r="H80" i="4"/>
  <c r="L79" i="4"/>
  <c r="L82" i="4"/>
  <c r="H83" i="4"/>
  <c r="L78" i="4"/>
  <c r="H79" i="4"/>
  <c r="H70" i="4"/>
  <c r="H68" i="4"/>
  <c r="H66" i="4"/>
  <c r="H64" i="4"/>
  <c r="L69" i="4"/>
  <c r="L67" i="4"/>
  <c r="L65" i="4"/>
  <c r="L63" i="4"/>
  <c r="BC49" i="4"/>
  <c r="H69" i="4"/>
  <c r="H67" i="4"/>
  <c r="H65" i="4"/>
  <c r="H63" i="4"/>
  <c r="BC54" i="4"/>
  <c r="L68" i="4"/>
  <c r="L70" i="4"/>
  <c r="L64" i="4"/>
  <c r="L66" i="4"/>
  <c r="P80" i="4" l="1"/>
  <c r="T80" i="4"/>
  <c r="T78" i="4"/>
  <c r="P78" i="4"/>
  <c r="P65" i="4"/>
  <c r="T65" i="4"/>
  <c r="P69" i="4"/>
  <c r="T69" i="4"/>
  <c r="T64" i="4"/>
  <c r="P64" i="4"/>
  <c r="T68" i="4"/>
  <c r="P68" i="4"/>
  <c r="T83" i="4"/>
  <c r="P83" i="4"/>
  <c r="T81" i="4"/>
  <c r="P81" i="4"/>
  <c r="T79" i="4"/>
  <c r="P79" i="4"/>
  <c r="P63" i="4"/>
  <c r="T63" i="4"/>
  <c r="H71" i="4"/>
  <c r="H72" i="4" s="1"/>
  <c r="P67" i="4"/>
  <c r="T67" i="4"/>
  <c r="T66" i="4"/>
  <c r="P66" i="4"/>
  <c r="T70" i="4"/>
  <c r="P70" i="4"/>
  <c r="P84" i="4"/>
  <c r="T84" i="4"/>
  <c r="H85" i="4"/>
  <c r="H86" i="4" s="1"/>
  <c r="T77" i="4"/>
  <c r="P77" i="4"/>
  <c r="T82" i="4"/>
  <c r="P82" i="4"/>
  <c r="X81" i="4" l="1"/>
  <c r="AB81" i="4" s="1"/>
  <c r="X79" i="4"/>
  <c r="AB79" i="4" s="1"/>
  <c r="X84" i="4"/>
  <c r="AB84" i="4" s="1"/>
  <c r="X83" i="4"/>
  <c r="AB83" i="4" s="1"/>
  <c r="X78" i="4"/>
  <c r="AB78" i="4" s="1"/>
  <c r="X80" i="4"/>
  <c r="AB80" i="4" s="1"/>
  <c r="X82" i="4"/>
  <c r="AB82" i="4" s="1"/>
  <c r="X77" i="4"/>
  <c r="AB77" i="4" s="1"/>
  <c r="X63" i="4"/>
  <c r="AB63" i="4" s="1"/>
  <c r="X68" i="4"/>
  <c r="AB68" i="4" s="1"/>
  <c r="X64" i="4"/>
  <c r="AB64" i="4" s="1"/>
  <c r="X69" i="4"/>
  <c r="AB69" i="4" s="1"/>
  <c r="X65" i="4"/>
  <c r="AB65" i="4" s="1"/>
  <c r="X70" i="4"/>
  <c r="AB70" i="4" s="1"/>
  <c r="X66" i="4"/>
  <c r="AB66" i="4" s="1"/>
  <c r="X67" i="4"/>
  <c r="AB67" i="4" s="1"/>
  <c r="AB85" i="4" l="1"/>
  <c r="AB86" i="4" s="1"/>
  <c r="AB71" i="4"/>
  <c r="AB72" i="4" s="1"/>
  <c r="AF69" i="4" l="1"/>
  <c r="AF67" i="4"/>
  <c r="AF65" i="4"/>
  <c r="AF63" i="4"/>
  <c r="AF70" i="4"/>
  <c r="AF68" i="4"/>
  <c r="AF66" i="4"/>
  <c r="AF64" i="4"/>
  <c r="AF84" i="4"/>
  <c r="AF80" i="4"/>
  <c r="AF83" i="4"/>
  <c r="AF79" i="4"/>
  <c r="AF82" i="4"/>
  <c r="AF78" i="4"/>
  <c r="AF77" i="4"/>
  <c r="AF81" i="4"/>
  <c r="AF85" i="4" l="1"/>
  <c r="AF86" i="4" s="1"/>
  <c r="AF71" i="4"/>
  <c r="AF72" i="4" s="1"/>
  <c r="AJ70" i="4" l="1"/>
  <c r="AJ68" i="4"/>
  <c r="AJ66" i="4"/>
  <c r="AJ64" i="4"/>
  <c r="AJ63" i="4"/>
  <c r="AJ65" i="4"/>
  <c r="AJ67" i="4"/>
  <c r="AJ69" i="4"/>
  <c r="AJ83" i="4"/>
  <c r="AJ79" i="4"/>
  <c r="AJ82" i="4"/>
  <c r="AJ78" i="4"/>
  <c r="AJ81" i="4"/>
  <c r="AJ77" i="4"/>
  <c r="AJ84" i="4"/>
  <c r="AJ80" i="4"/>
  <c r="AJ85" i="4" l="1"/>
  <c r="AJ86" i="4" s="1"/>
  <c r="AJ71" i="4"/>
  <c r="AJ72" i="4" s="1"/>
  <c r="AN70" i="4" l="1"/>
  <c r="AN68" i="4"/>
  <c r="AN66" i="4"/>
  <c r="AN64" i="4"/>
  <c r="AN69" i="4"/>
  <c r="AN67" i="4"/>
  <c r="AN65" i="4"/>
  <c r="AN63" i="4"/>
  <c r="AN82" i="4"/>
  <c r="AN78" i="4"/>
  <c r="AN81" i="4"/>
  <c r="AN77" i="4"/>
  <c r="AN84" i="4"/>
  <c r="AN80" i="4"/>
  <c r="AN83" i="4"/>
  <c r="AN79" i="4"/>
  <c r="AN71" i="4" l="1"/>
  <c r="AN72" i="4" s="1"/>
  <c r="AR69" i="4" s="1"/>
  <c r="AN85" i="4"/>
  <c r="AN86" i="4" s="1"/>
  <c r="AR81" i="4" s="1"/>
  <c r="AR70" i="4" l="1"/>
  <c r="AR66" i="4"/>
  <c r="AR64" i="4"/>
  <c r="AR63" i="4"/>
  <c r="AR68" i="4"/>
  <c r="AR65" i="4"/>
  <c r="AR67" i="4"/>
  <c r="AR82" i="4"/>
  <c r="AR78" i="4"/>
  <c r="AR79" i="4"/>
  <c r="AR80" i="4"/>
  <c r="AR84" i="4"/>
  <c r="AR77" i="4"/>
  <c r="AR83" i="4"/>
  <c r="AR71" i="4" l="1"/>
  <c r="AR72" i="4" s="1"/>
  <c r="AV69" i="4" s="1"/>
  <c r="AR85" i="4"/>
  <c r="AR86" i="4" s="1"/>
  <c r="AV80" i="4" s="1"/>
  <c r="AV67" i="4" l="1"/>
  <c r="AV65" i="4"/>
  <c r="AV66" i="4"/>
  <c r="AV70" i="4"/>
  <c r="AV63" i="4"/>
  <c r="AV68" i="4"/>
  <c r="AV64" i="4"/>
  <c r="AV84" i="4"/>
  <c r="AV82" i="4"/>
  <c r="AV81" i="4"/>
  <c r="AV77" i="4"/>
  <c r="AV83" i="4"/>
  <c r="AV79" i="4"/>
  <c r="AV78" i="4"/>
  <c r="AV71" i="4" l="1"/>
  <c r="AV72" i="4" s="1"/>
  <c r="AZ64" i="4" s="1"/>
  <c r="AV85" i="4"/>
  <c r="AV86" i="4" s="1"/>
  <c r="AZ79" i="4" s="1"/>
  <c r="AZ69" i="4" l="1"/>
  <c r="AZ65" i="4"/>
  <c r="AZ84" i="4"/>
  <c r="AZ81" i="4"/>
  <c r="AZ78" i="4"/>
  <c r="AZ80" i="4"/>
  <c r="AZ82" i="4"/>
  <c r="AZ83" i="4"/>
  <c r="AZ68" i="4"/>
  <c r="AZ67" i="4"/>
  <c r="AZ70" i="4"/>
  <c r="AZ66" i="4"/>
  <c r="AZ63" i="4"/>
  <c r="AZ77" i="4"/>
  <c r="AZ85" i="4" l="1"/>
  <c r="AZ86" i="4" s="1"/>
  <c r="BD77" i="4" s="1"/>
  <c r="AZ71" i="4"/>
  <c r="AZ72" i="4" s="1"/>
  <c r="BD70" i="4" s="1"/>
  <c r="P57" i="4" s="1"/>
  <c r="AB57" i="4" s="1"/>
  <c r="BD83" i="4" l="1"/>
  <c r="V56" i="4" s="1"/>
  <c r="AH56" i="4" s="1"/>
  <c r="BD79" i="4"/>
  <c r="V52" i="4" s="1"/>
  <c r="AH52" i="4" s="1"/>
  <c r="BD80" i="4"/>
  <c r="V53" i="4" s="1"/>
  <c r="AH53" i="4" s="1"/>
  <c r="BD81" i="4"/>
  <c r="V54" i="4" s="1"/>
  <c r="AH54" i="4" s="1"/>
  <c r="BD78" i="4"/>
  <c r="V51" i="4" s="1"/>
  <c r="AH51" i="4" s="1"/>
  <c r="BD84" i="4"/>
  <c r="V57" i="4" s="1"/>
  <c r="AH57" i="4" s="1"/>
  <c r="BD82" i="4"/>
  <c r="V55" i="4" s="1"/>
  <c r="AH55" i="4" s="1"/>
  <c r="BD64" i="4"/>
  <c r="P51" i="4" s="1"/>
  <c r="AB51" i="4" s="1"/>
  <c r="BD65" i="4"/>
  <c r="P52" i="4" s="1"/>
  <c r="AB52" i="4" s="1"/>
  <c r="BD68" i="4"/>
  <c r="P55" i="4" s="1"/>
  <c r="AB55" i="4" s="1"/>
  <c r="BD69" i="4"/>
  <c r="P56" i="4" s="1"/>
  <c r="AB56" i="4" s="1"/>
  <c r="BD66" i="4"/>
  <c r="P53" i="4" s="1"/>
  <c r="AB53" i="4" s="1"/>
  <c r="BD63" i="4"/>
  <c r="P50" i="4" s="1"/>
  <c r="AB50" i="4" s="1"/>
  <c r="AP51" i="4" s="1"/>
  <c r="BD67" i="4"/>
  <c r="P54" i="4" s="1"/>
  <c r="AB54" i="4" s="1"/>
  <c r="V50" i="4"/>
  <c r="AP52" i="4" l="1"/>
  <c r="AP53" i="4" s="1"/>
  <c r="AP54" i="4" s="1"/>
  <c r="AP55" i="4" s="1"/>
  <c r="AP56" i="4" s="1"/>
  <c r="AP57" i="4" s="1"/>
  <c r="BD85" i="4"/>
  <c r="BD86" i="4" s="1"/>
  <c r="BD71" i="4"/>
  <c r="BD72" i="4" s="1"/>
  <c r="AB58" i="4"/>
  <c r="P58" i="4"/>
  <c r="V58" i="4"/>
  <c r="AH50" i="4"/>
  <c r="AH58" i="4" l="1"/>
  <c r="AV51" i="4"/>
  <c r="AV52" i="4" s="1"/>
  <c r="AV53" i="4" s="1"/>
  <c r="AV54" i="4" s="1"/>
  <c r="AV55" i="4" s="1"/>
  <c r="AV56" i="4" s="1"/>
  <c r="AV57" i="4" s="1"/>
</calcChain>
</file>

<file path=xl/sharedStrings.xml><?xml version="1.0" encoding="utf-8"?>
<sst xmlns="http://schemas.openxmlformats.org/spreadsheetml/2006/main" count="262" uniqueCount="126">
  <si>
    <t>方位角</t>
    <rPh sb="0" eb="2">
      <t>ホウイ</t>
    </rPh>
    <rPh sb="2" eb="3">
      <t>カク</t>
    </rPh>
    <phoneticPr fontId="2"/>
  </si>
  <si>
    <t>調整量</t>
    <rPh sb="0" eb="2">
      <t>チョウセイ</t>
    </rPh>
    <rPh sb="2" eb="3">
      <t>リョウ</t>
    </rPh>
    <phoneticPr fontId="2"/>
  </si>
  <si>
    <t>測点</t>
    <rPh sb="0" eb="1">
      <t>ソク</t>
    </rPh>
    <rPh sb="1" eb="2">
      <t>テン</t>
    </rPh>
    <phoneticPr fontId="2"/>
  </si>
  <si>
    <t>計</t>
    <rPh sb="0" eb="1">
      <t>ケイ</t>
    </rPh>
    <phoneticPr fontId="2"/>
  </si>
  <si>
    <t>望遠鏡</t>
    <rPh sb="0" eb="3">
      <t>ボウエンキョウ</t>
    </rPh>
    <phoneticPr fontId="2"/>
  </si>
  <si>
    <t>視準点</t>
    <rPh sb="0" eb="1">
      <t>シ</t>
    </rPh>
    <rPh sb="1" eb="2">
      <t>ジュン</t>
    </rPh>
    <rPh sb="2" eb="3">
      <t>テン</t>
    </rPh>
    <phoneticPr fontId="2"/>
  </si>
  <si>
    <t>観測角</t>
    <rPh sb="0" eb="2">
      <t>カンソク</t>
    </rPh>
    <rPh sb="2" eb="3">
      <t>カク</t>
    </rPh>
    <phoneticPr fontId="2"/>
  </si>
  <si>
    <t>測定角度</t>
    <rPh sb="0" eb="2">
      <t>ソクテイ</t>
    </rPh>
    <rPh sb="2" eb="4">
      <t>カクド</t>
    </rPh>
    <phoneticPr fontId="2"/>
  </si>
  <si>
    <t>平均角</t>
    <rPh sb="0" eb="2">
      <t>ヘイキン</t>
    </rPh>
    <rPh sb="2" eb="3">
      <t>カド</t>
    </rPh>
    <phoneticPr fontId="2"/>
  </si>
  <si>
    <t>調整角</t>
    <rPh sb="0" eb="2">
      <t>チョウセイ</t>
    </rPh>
    <rPh sb="2" eb="3">
      <t>カク</t>
    </rPh>
    <phoneticPr fontId="2"/>
  </si>
  <si>
    <t>正</t>
    <rPh sb="0" eb="1">
      <t>セイ</t>
    </rPh>
    <phoneticPr fontId="2"/>
  </si>
  <si>
    <t>北</t>
    <rPh sb="0" eb="1">
      <t>キタ</t>
    </rPh>
    <phoneticPr fontId="2"/>
  </si>
  <si>
    <t>Ｃ</t>
    <phoneticPr fontId="2"/>
  </si>
  <si>
    <t>Ｄ</t>
    <phoneticPr fontId="2"/>
  </si>
  <si>
    <t>Ｅ</t>
    <phoneticPr fontId="2"/>
  </si>
  <si>
    <t>Ａ</t>
    <phoneticPr fontId="2"/>
  </si>
  <si>
    <t>Ｂ</t>
    <phoneticPr fontId="2"/>
  </si>
  <si>
    <t>－</t>
    <phoneticPr fontId="2"/>
  </si>
  <si>
    <t>反</t>
    <rPh sb="0" eb="1">
      <t>ハン</t>
    </rPh>
    <phoneticPr fontId="2"/>
  </si>
  <si>
    <t>E</t>
    <phoneticPr fontId="2"/>
  </si>
  <si>
    <t>測点</t>
    <rPh sb="0" eb="2">
      <t>ソクテン</t>
    </rPh>
    <phoneticPr fontId="7"/>
  </si>
  <si>
    <t>望遠鏡</t>
    <rPh sb="0" eb="3">
      <t>ボウエンキョウ</t>
    </rPh>
    <phoneticPr fontId="7"/>
  </si>
  <si>
    <t>視準点</t>
    <rPh sb="0" eb="2">
      <t>シジュン</t>
    </rPh>
    <rPh sb="2" eb="3">
      <t>テン</t>
    </rPh>
    <phoneticPr fontId="7"/>
  </si>
  <si>
    <t>観測角</t>
    <rPh sb="0" eb="2">
      <t>カンソク</t>
    </rPh>
    <rPh sb="2" eb="3">
      <t>カク</t>
    </rPh>
    <phoneticPr fontId="7"/>
  </si>
  <si>
    <t>観測距離（ｍ）</t>
    <rPh sb="0" eb="2">
      <t>カンソク</t>
    </rPh>
    <rPh sb="2" eb="4">
      <t>キョリ</t>
    </rPh>
    <phoneticPr fontId="7"/>
  </si>
  <si>
    <t>測点</t>
    <rPh sb="0" eb="2">
      <t>ソクテン</t>
    </rPh>
    <phoneticPr fontId="2"/>
  </si>
  <si>
    <t>計算日</t>
    <rPh sb="0" eb="2">
      <t>ケイサン</t>
    </rPh>
    <rPh sb="2" eb="3">
      <t>ヒ</t>
    </rPh>
    <phoneticPr fontId="2"/>
  </si>
  <si>
    <t>学校名</t>
    <rPh sb="0" eb="2">
      <t>ガッコウ</t>
    </rPh>
    <rPh sb="2" eb="3">
      <t>メイ</t>
    </rPh>
    <phoneticPr fontId="2"/>
  </si>
  <si>
    <t>コース</t>
    <phoneticPr fontId="2"/>
  </si>
  <si>
    <t>天　候</t>
    <rPh sb="0" eb="1">
      <t>テン</t>
    </rPh>
    <rPh sb="2" eb="3">
      <t>コウ</t>
    </rPh>
    <phoneticPr fontId="2"/>
  </si>
  <si>
    <t>選手名</t>
    <phoneticPr fontId="2"/>
  </si>
  <si>
    <t>競技時間</t>
    <rPh sb="0" eb="2">
      <t>キョウギ</t>
    </rPh>
    <rPh sb="2" eb="4">
      <t>ジカン</t>
    </rPh>
    <phoneticPr fontId="2"/>
  </si>
  <si>
    <t>検</t>
    <rPh sb="0" eb="1">
      <t>ケン</t>
    </rPh>
    <phoneticPr fontId="2"/>
  </si>
  <si>
    <t>計算書</t>
    <rPh sb="0" eb="3">
      <t>ケイサンショ</t>
    </rPh>
    <phoneticPr fontId="2"/>
  </si>
  <si>
    <t>A</t>
  </si>
  <si>
    <t>正</t>
    <rPh sb="0" eb="1">
      <t>セイ</t>
    </rPh>
    <phoneticPr fontId="7"/>
  </si>
  <si>
    <t>B</t>
  </si>
  <si>
    <t>E</t>
  </si>
  <si>
    <t>反</t>
    <rPh sb="0" eb="1">
      <t>ハン</t>
    </rPh>
    <phoneticPr fontId="7"/>
  </si>
  <si>
    <t>C</t>
  </si>
  <si>
    <t>D</t>
  </si>
  <si>
    <t>A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</si>
  <si>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</si>
  <si>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</si>
  <si>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</si>
  <si>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</si>
  <si>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N</t>
    <phoneticPr fontId="7"/>
  </si>
  <si>
    <t>グループ</t>
    <phoneticPr fontId="2"/>
  </si>
  <si>
    <t>観測結果</t>
    <rPh sb="0" eb="2">
      <t>カンソク</t>
    </rPh>
    <rPh sb="2" eb="4">
      <t>ケッカ</t>
    </rPh>
    <phoneticPr fontId="7"/>
  </si>
  <si>
    <t>AB</t>
    <phoneticPr fontId="2"/>
  </si>
  <si>
    <t>BC</t>
    <phoneticPr fontId="2"/>
  </si>
  <si>
    <t>CD</t>
    <phoneticPr fontId="2"/>
  </si>
  <si>
    <t>DE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</si>
  <si>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</si>
  <si>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</si>
  <si>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°</t>
    <phoneticPr fontId="2"/>
  </si>
  <si>
    <t>′</t>
    <phoneticPr fontId="2"/>
  </si>
  <si>
    <t>″</t>
    <phoneticPr fontId="2"/>
  </si>
  <si>
    <t>Ｈ</t>
    <phoneticPr fontId="2"/>
  </si>
  <si>
    <t>Ｆ</t>
    <phoneticPr fontId="2"/>
  </si>
  <si>
    <t>G</t>
    <phoneticPr fontId="2"/>
  </si>
  <si>
    <t>Ｇ</t>
    <phoneticPr fontId="2"/>
  </si>
  <si>
    <t>F</t>
    <phoneticPr fontId="2"/>
  </si>
  <si>
    <t>H</t>
    <phoneticPr fontId="2"/>
  </si>
  <si>
    <t>°</t>
    <phoneticPr fontId="2"/>
  </si>
  <si>
    <t>′</t>
    <phoneticPr fontId="2"/>
  </si>
  <si>
    <t>″</t>
    <phoneticPr fontId="2"/>
  </si>
  <si>
    <t>観測角秒</t>
    <phoneticPr fontId="23"/>
  </si>
  <si>
    <t>測定角秒元</t>
    <rPh sb="4" eb="5">
      <t>モト</t>
    </rPh>
    <phoneticPr fontId="23"/>
  </si>
  <si>
    <t>測定角秒修正</t>
    <rPh sb="0" eb="2">
      <t>ソクテイ</t>
    </rPh>
    <rPh sb="2" eb="3">
      <t>カク</t>
    </rPh>
    <rPh sb="3" eb="4">
      <t>ビョウ</t>
    </rPh>
    <rPh sb="4" eb="6">
      <t>シュウセイ</t>
    </rPh>
    <phoneticPr fontId="23"/>
  </si>
  <si>
    <t>平均角秒</t>
    <rPh sb="0" eb="2">
      <t>ヘイキン</t>
    </rPh>
    <rPh sb="2" eb="3">
      <t>カク</t>
    </rPh>
    <rPh sb="3" eb="4">
      <t>ビョウ</t>
    </rPh>
    <phoneticPr fontId="23"/>
  </si>
  <si>
    <t>調整量１</t>
    <rPh sb="0" eb="3">
      <t>チョウセイリョウ</t>
    </rPh>
    <phoneticPr fontId="23"/>
  </si>
  <si>
    <t>角度順位</t>
    <rPh sb="0" eb="2">
      <t>カクド</t>
    </rPh>
    <rPh sb="2" eb="4">
      <t>ジュンイ</t>
    </rPh>
    <phoneticPr fontId="23"/>
  </si>
  <si>
    <t>調整量２</t>
    <rPh sb="0" eb="3">
      <t>チョウセイリョウ</t>
    </rPh>
    <phoneticPr fontId="23"/>
  </si>
  <si>
    <t>調整角秒</t>
    <rPh sb="0" eb="2">
      <t>チョウセイ</t>
    </rPh>
    <rPh sb="2" eb="3">
      <t>カク</t>
    </rPh>
    <rPh sb="3" eb="4">
      <t>ビョウ</t>
    </rPh>
    <phoneticPr fontId="23"/>
  </si>
  <si>
    <t>方位角１</t>
    <rPh sb="0" eb="3">
      <t>ホウイカク</t>
    </rPh>
    <phoneticPr fontId="23"/>
  </si>
  <si>
    <t>方位角修正</t>
    <rPh sb="0" eb="3">
      <t>ホウイカク</t>
    </rPh>
    <rPh sb="3" eb="5">
      <t>シュウセイ</t>
    </rPh>
    <phoneticPr fontId="23"/>
  </si>
  <si>
    <t>１．観測角度</t>
    <phoneticPr fontId="23"/>
  </si>
  <si>
    <t>２．観測距離</t>
    <rPh sb="4" eb="6">
      <t>キョリ</t>
    </rPh>
    <phoneticPr fontId="23"/>
  </si>
  <si>
    <t>測線</t>
    <rPh sb="0" eb="2">
      <t>ソクセン</t>
    </rPh>
    <phoneticPr fontId="2"/>
  </si>
  <si>
    <t>観測距離
（ｍ）</t>
    <rPh sb="0" eb="2">
      <t>カンソク</t>
    </rPh>
    <rPh sb="2" eb="4">
      <t>キョリ</t>
    </rPh>
    <phoneticPr fontId="23"/>
  </si>
  <si>
    <t>平均距離
（ｍ）</t>
    <rPh sb="0" eb="2">
      <t>ヘイキン</t>
    </rPh>
    <rPh sb="2" eb="4">
      <t>キョリ</t>
    </rPh>
    <phoneticPr fontId="23"/>
  </si>
  <si>
    <t>－</t>
    <phoneticPr fontId="23"/>
  </si>
  <si>
    <t>ＡＢ</t>
    <phoneticPr fontId="23"/>
  </si>
  <si>
    <t>ＢＣ</t>
    <phoneticPr fontId="23"/>
  </si>
  <si>
    <t>ＣＤ</t>
    <phoneticPr fontId="23"/>
  </si>
  <si>
    <t>ＤＥ</t>
    <phoneticPr fontId="23"/>
  </si>
  <si>
    <t>EF</t>
    <phoneticPr fontId="2"/>
  </si>
  <si>
    <t>ＥＦ</t>
    <phoneticPr fontId="23"/>
  </si>
  <si>
    <t>FG</t>
    <phoneticPr fontId="2"/>
  </si>
  <si>
    <t>ＦＧ</t>
    <phoneticPr fontId="23"/>
  </si>
  <si>
    <t>GH</t>
    <phoneticPr fontId="2"/>
  </si>
  <si>
    <t>ＧＨ</t>
    <phoneticPr fontId="23"/>
  </si>
  <si>
    <t>HA</t>
    <phoneticPr fontId="2"/>
  </si>
  <si>
    <t>ＨＡ</t>
    <phoneticPr fontId="23"/>
  </si>
  <si>
    <t>３．緯距・経距、トラバースの調整計算</t>
    <rPh sb="2" eb="4">
      <t>イキョ</t>
    </rPh>
    <rPh sb="5" eb="7">
      <t>ケイキョ</t>
    </rPh>
    <rPh sb="14" eb="16">
      <t>チョウセイ</t>
    </rPh>
    <rPh sb="16" eb="18">
      <t>ケイサン</t>
    </rPh>
    <phoneticPr fontId="23"/>
  </si>
  <si>
    <t>４．閉合誤差・閉合比</t>
    <rPh sb="2" eb="4">
      <t>ヘイゴウ</t>
    </rPh>
    <rPh sb="4" eb="6">
      <t>ゴサ</t>
    </rPh>
    <rPh sb="7" eb="10">
      <t>ヘイゴウヒ</t>
    </rPh>
    <phoneticPr fontId="23"/>
  </si>
  <si>
    <t>緯距　Ｌ
（ｍ）</t>
    <rPh sb="0" eb="2">
      <t>イキョ</t>
    </rPh>
    <phoneticPr fontId="23"/>
  </si>
  <si>
    <t>経距　Ｄ
（ｍ）</t>
    <rPh sb="0" eb="2">
      <t>ケイキョ</t>
    </rPh>
    <phoneticPr fontId="23"/>
  </si>
  <si>
    <t>調整量（ｍ）</t>
    <rPh sb="0" eb="3">
      <t>チョウセイリョウ</t>
    </rPh>
    <phoneticPr fontId="23"/>
  </si>
  <si>
    <t>調整緯距
（ｍ）</t>
    <rPh sb="0" eb="2">
      <t>チョウセイ</t>
    </rPh>
    <rPh sb="2" eb="4">
      <t>イキョ</t>
    </rPh>
    <phoneticPr fontId="23"/>
  </si>
  <si>
    <t>調整経距
（ｍ）</t>
    <rPh sb="0" eb="2">
      <t>チョウセイ</t>
    </rPh>
    <rPh sb="2" eb="4">
      <t>ケイキョ</t>
    </rPh>
    <phoneticPr fontId="23"/>
  </si>
  <si>
    <t>合緯距　Ｘ
（ｍ）</t>
    <rPh sb="0" eb="1">
      <t>ゴウ</t>
    </rPh>
    <rPh sb="1" eb="3">
      <t>イキョ</t>
    </rPh>
    <phoneticPr fontId="23"/>
  </si>
  <si>
    <t>合経距　Ｙ
（ｍ）</t>
    <rPh sb="0" eb="1">
      <t>ゴウ</t>
    </rPh>
    <rPh sb="1" eb="2">
      <t>ケイ</t>
    </rPh>
    <rPh sb="2" eb="3">
      <t>キョ</t>
    </rPh>
    <phoneticPr fontId="23"/>
  </si>
  <si>
    <t>閉合誤差（ｍ）</t>
    <rPh sb="0" eb="2">
      <t>ヘイゴウ</t>
    </rPh>
    <rPh sb="2" eb="4">
      <t>ゴサ</t>
    </rPh>
    <phoneticPr fontId="23"/>
  </si>
  <si>
    <t>緯距</t>
    <rPh sb="0" eb="1">
      <t>イ</t>
    </rPh>
    <rPh sb="1" eb="2">
      <t>キョ</t>
    </rPh>
    <phoneticPr fontId="23"/>
  </si>
  <si>
    <t>経距</t>
    <rPh sb="0" eb="1">
      <t>キョウ</t>
    </rPh>
    <rPh sb="1" eb="2">
      <t>キョ</t>
    </rPh>
    <phoneticPr fontId="23"/>
  </si>
  <si>
    <t>A</t>
    <phoneticPr fontId="23"/>
  </si>
  <si>
    <t>Ｂ</t>
    <phoneticPr fontId="23"/>
  </si>
  <si>
    <t>Ｃ</t>
    <phoneticPr fontId="23"/>
  </si>
  <si>
    <t>Ｄ</t>
    <phoneticPr fontId="23"/>
  </si>
  <si>
    <t>閉合比</t>
    <rPh sb="0" eb="3">
      <t>ヘイゴウヒ</t>
    </rPh>
    <phoneticPr fontId="23"/>
  </si>
  <si>
    <t>Ｅ</t>
    <phoneticPr fontId="23"/>
  </si>
  <si>
    <t>Ｆ</t>
    <phoneticPr fontId="23"/>
  </si>
  <si>
    <t>Ｇ</t>
    <phoneticPr fontId="23"/>
  </si>
  <si>
    <t>Ｈ</t>
    <phoneticPr fontId="23"/>
  </si>
  <si>
    <t>計</t>
    <rPh sb="0" eb="1">
      <t>ケイ</t>
    </rPh>
    <phoneticPr fontId="23"/>
  </si>
  <si>
    <t>ΣＬ</t>
    <phoneticPr fontId="23"/>
  </si>
  <si>
    <t>ΣＤ</t>
    <phoneticPr fontId="23"/>
  </si>
  <si>
    <t>方位角変換</t>
    <rPh sb="0" eb="3">
      <t>ホウイカク</t>
    </rPh>
    <rPh sb="3" eb="5">
      <t>ヘンカン</t>
    </rPh>
    <phoneticPr fontId="23"/>
  </si>
  <si>
    <t>Bp43</t>
    <phoneticPr fontId="23"/>
  </si>
  <si>
    <t>Bq43</t>
    <phoneticPr fontId="23"/>
  </si>
  <si>
    <t>絶対値</t>
    <rPh sb="0" eb="3">
      <t>ゼッタイチ</t>
    </rPh>
    <phoneticPr fontId="23"/>
  </si>
  <si>
    <t>審判員</t>
    <rPh sb="0" eb="3">
      <t>シンパンイン</t>
    </rPh>
    <phoneticPr fontId="2"/>
  </si>
  <si>
    <t>第２３回高校生ものづくりコンテスト九州地区大会　測量部門　（雨天時内業競技）</t>
    <rPh sb="17" eb="19">
      <t>キュウシュウ</t>
    </rPh>
    <rPh sb="19" eb="21">
      <t>チク</t>
    </rPh>
    <phoneticPr fontId="2"/>
  </si>
  <si>
    <t>第２３回高校生ものづくりコンテスト九州地区大会　測量部門
雨天時内業競技課題（例）</t>
    <rPh sb="17" eb="19">
      <t>キュウシュウ</t>
    </rPh>
    <rPh sb="19" eb="21">
      <t>チク</t>
    </rPh>
    <rPh sb="29" eb="32">
      <t>ウテンジ</t>
    </rPh>
    <rPh sb="32" eb="33">
      <t>ナイ</t>
    </rPh>
    <rPh sb="33" eb="34">
      <t>ギョウ</t>
    </rPh>
    <rPh sb="34" eb="36">
      <t>キョウギ</t>
    </rPh>
    <rPh sb="36" eb="38">
      <t>カダイ</t>
    </rPh>
    <rPh sb="39" eb="40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</si>
</sst>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_ "/>
    <numFmt numFmtId="177" formatCode="0.000"/>
    <numFmt numFmtId="178" formatCode="General\T"/>
    <numFmt numFmtId="179" formatCode="0.0000"/>
    <numFmt numFmtId="180" formatCode="General\″"/>
    <numFmt numFmtId="181" formatCode="General\°"/>
    <numFmt numFmtId="182" formatCode="[&lt;0]\-0.000;0.000"/>
    <numFmt numFmtId="183" formatCode="[&lt;0]\-0.000;[&gt;0]\+0.000;0.000"/>
    <numFmt numFmtId="184" formatCode="[&lt;0]\-00;00"/>
    <numFmt numFmtId="185" formatCode="General\'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8"/>
      <name val="ＤＦ特太ゴシック体"/>
      <family val="3"/>
      <charset val="128"/>
    </font>
    <font>
      <b/>
      <sz val="20"/>
      <name val="ＭＳ Ｐゴシック"/>
      <family val="3"/>
      <charset val="128"/>
    </font>
    <font>
      <sz val="28"/>
      <name val="ＤＦ特太ゴシック体"/>
      <family val="3"/>
      <charset val="128"/>
    </font>
    <font>
      <b/>
      <i/>
      <sz val="22"/>
      <name val="ＭＳ Ｐゴシック"/>
      <family val="3"/>
      <charset val="128"/>
    </font>
    <font>
      <sz val="14"/>
      <name val="ＤＦ特太ゴシック体"/>
      <family val="3"/>
      <charset val="128"/>
    </font>
    <font>
      <sz val="2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name val="ＭＳ Ｐゴシック"/>
      <family val="3"/>
      <charset val="128"/>
    </font>
    <font>
      <sz val="18"/>
      <color theme="1"/>
      <name val="ＤＦ特太ゴシック体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28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180" fontId="29" fillId="0" borderId="35" xfId="0" applyNumberFormat="1" applyFont="1" applyBorder="1">
      <alignment vertical="center"/>
    </xf>
    <xf numFmtId="181" fontId="29" fillId="0" borderId="28" xfId="0" applyNumberFormat="1" applyFont="1" applyBorder="1" applyAlignment="1">
      <alignment horizontal="right" vertical="center"/>
    </xf>
    <xf numFmtId="181" fontId="29" fillId="0" borderId="29" xfId="0" applyNumberFormat="1" applyFont="1" applyBorder="1" applyAlignment="1">
      <alignment horizontal="right" vertical="center"/>
    </xf>
    <xf numFmtId="180" fontId="29" fillId="0" borderId="29" xfId="0" applyNumberFormat="1" applyFont="1" applyBorder="1" applyAlignment="1">
      <alignment horizontal="right" vertical="center"/>
    </xf>
    <xf numFmtId="180" fontId="29" fillId="0" borderId="36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80" fontId="29" fillId="0" borderId="3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80" fontId="29" fillId="0" borderId="43" xfId="0" applyNumberFormat="1" applyFont="1" applyBorder="1" applyAlignment="1">
      <alignment horizontal="right" vertical="center"/>
    </xf>
    <xf numFmtId="181" fontId="29" fillId="0" borderId="37" xfId="0" applyNumberFormat="1" applyFont="1" applyBorder="1">
      <alignment vertical="center"/>
    </xf>
    <xf numFmtId="181" fontId="29" fillId="0" borderId="33" xfId="0" applyNumberFormat="1" applyFont="1" applyBorder="1">
      <alignment vertical="center"/>
    </xf>
    <xf numFmtId="180" fontId="29" fillId="0" borderId="33" xfId="0" applyNumberFormat="1" applyFont="1" applyBorder="1">
      <alignment vertical="center"/>
    </xf>
    <xf numFmtId="180" fontId="29" fillId="0" borderId="38" xfId="0" applyNumberFormat="1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2" fillId="0" borderId="1" xfId="0" applyFont="1" applyBorder="1">
      <alignment vertical="center"/>
    </xf>
    <xf numFmtId="183" fontId="29" fillId="0" borderId="6" xfId="0" applyNumberFormat="1" applyFont="1" applyBorder="1">
      <alignment vertical="center"/>
    </xf>
    <xf numFmtId="0" fontId="32" fillId="0" borderId="22" xfId="0" applyFont="1" applyBorder="1">
      <alignment vertical="center"/>
    </xf>
    <xf numFmtId="183" fontId="29" fillId="0" borderId="23" xfId="0" applyNumberFormat="1" applyFont="1" applyBorder="1">
      <alignment vertical="center"/>
    </xf>
    <xf numFmtId="0" fontId="32" fillId="0" borderId="31" xfId="0" applyFont="1" applyBorder="1">
      <alignment vertical="center"/>
    </xf>
    <xf numFmtId="183" fontId="29" fillId="0" borderId="53" xfId="0" applyNumberFormat="1" applyFont="1" applyBorder="1">
      <alignment vertical="center"/>
    </xf>
    <xf numFmtId="0" fontId="33" fillId="0" borderId="0" xfId="0" applyFont="1">
      <alignment vertical="center"/>
    </xf>
    <xf numFmtId="0" fontId="3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185" fontId="29" fillId="0" borderId="84" xfId="0" applyNumberFormat="1" applyFont="1" applyBorder="1" applyAlignment="1">
      <alignment horizontal="right" vertical="center" indent="1"/>
    </xf>
    <xf numFmtId="185" fontId="29" fillId="0" borderId="85" xfId="0" applyNumberFormat="1" applyFont="1" applyBorder="1" applyAlignment="1">
      <alignment horizontal="right" vertical="center" indent="1"/>
    </xf>
    <xf numFmtId="0" fontId="0" fillId="0" borderId="80" xfId="0" applyBorder="1" applyAlignment="1">
      <alignment horizontal="right" vertical="center" indent="1"/>
    </xf>
    <xf numFmtId="0" fontId="0" fillId="0" borderId="81" xfId="0" applyBorder="1" applyAlignment="1">
      <alignment horizontal="right" vertical="center" indent="1"/>
    </xf>
    <xf numFmtId="0" fontId="0" fillId="0" borderId="82" xfId="0" applyBorder="1" applyAlignment="1">
      <alignment horizontal="right" vertical="center" indent="1"/>
    </xf>
    <xf numFmtId="0" fontId="0" fillId="0" borderId="83" xfId="0" applyBorder="1" applyAlignment="1">
      <alignment horizontal="right" vertical="center" indent="1"/>
    </xf>
    <xf numFmtId="185" fontId="29" fillId="0" borderId="86" xfId="0" applyNumberFormat="1" applyFont="1" applyBorder="1">
      <alignment vertical="center"/>
    </xf>
    <xf numFmtId="185" fontId="29" fillId="0" borderId="87" xfId="0" applyNumberFormat="1" applyFont="1" applyBorder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 indent="1"/>
    </xf>
    <xf numFmtId="0" fontId="14" fillId="0" borderId="6" xfId="1" applyFont="1" applyBorder="1" applyAlignment="1">
      <alignment horizontal="right" vertical="center" indent="1"/>
    </xf>
    <xf numFmtId="184" fontId="14" fillId="0" borderId="88" xfId="1" applyNumberFormat="1" applyFont="1" applyBorder="1" applyAlignment="1">
      <alignment horizontal="right" vertical="center" indent="1"/>
    </xf>
    <xf numFmtId="184" fontId="14" fillId="0" borderId="6" xfId="1" applyNumberFormat="1" applyFont="1" applyBorder="1" applyAlignment="1">
      <alignment horizontal="right" vertical="center" indent="1"/>
    </xf>
    <xf numFmtId="184" fontId="14" fillId="0" borderId="89" xfId="1" applyNumberFormat="1" applyFont="1" applyBorder="1" applyAlignment="1">
      <alignment horizontal="right" vertical="center" indent="1"/>
    </xf>
    <xf numFmtId="184" fontId="14" fillId="0" borderId="2" xfId="1" applyNumberFormat="1" applyFont="1" applyBorder="1" applyAlignment="1">
      <alignment horizontal="right" vertical="center" indent="1"/>
    </xf>
    <xf numFmtId="0" fontId="13" fillId="0" borderId="1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4" fillId="0" borderId="19" xfId="1" applyFont="1" applyBorder="1" applyAlignment="1">
      <alignment horizontal="right" vertical="center" indent="1"/>
    </xf>
    <xf numFmtId="0" fontId="14" fillId="0" borderId="20" xfId="1" applyFont="1" applyBorder="1" applyAlignment="1">
      <alignment horizontal="right" vertical="center" indent="1"/>
    </xf>
    <xf numFmtId="184" fontId="14" fillId="0" borderId="72" xfId="1" applyNumberFormat="1" applyFont="1" applyBorder="1" applyAlignment="1">
      <alignment horizontal="right" vertical="center" indent="1"/>
    </xf>
    <xf numFmtId="184" fontId="14" fillId="0" borderId="20" xfId="1" applyNumberFormat="1" applyFont="1" applyBorder="1" applyAlignment="1">
      <alignment horizontal="right" vertical="center" indent="1"/>
    </xf>
    <xf numFmtId="184" fontId="14" fillId="0" borderId="73" xfId="1" applyNumberFormat="1" applyFont="1" applyBorder="1" applyAlignment="1">
      <alignment horizontal="right" vertical="center" indent="1"/>
    </xf>
    <xf numFmtId="184" fontId="14" fillId="0" borderId="21" xfId="1" applyNumberFormat="1" applyFont="1" applyBorder="1" applyAlignment="1">
      <alignment horizontal="right" vertical="center" indent="1"/>
    </xf>
    <xf numFmtId="0" fontId="14" fillId="0" borderId="93" xfId="1" applyFont="1" applyBorder="1" applyAlignment="1" applyProtection="1">
      <alignment horizontal="center" vertical="center"/>
      <protection locked="0"/>
    </xf>
    <xf numFmtId="0" fontId="14" fillId="0" borderId="94" xfId="1" applyFont="1" applyBorder="1" applyAlignment="1" applyProtection="1">
      <alignment horizontal="center" vertical="center"/>
      <protection locked="0"/>
    </xf>
    <xf numFmtId="0" fontId="14" fillId="0" borderId="95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>
      <alignment horizontal="center" vertical="center"/>
    </xf>
    <xf numFmtId="0" fontId="14" fillId="0" borderId="25" xfId="1" applyFont="1" applyBorder="1" applyAlignment="1">
      <alignment horizontal="right" vertical="center" indent="1"/>
    </xf>
    <xf numFmtId="0" fontId="14" fillId="0" borderId="26" xfId="1" applyFont="1" applyBorder="1" applyAlignment="1">
      <alignment horizontal="right" vertical="center" indent="1"/>
    </xf>
    <xf numFmtId="184" fontId="14" fillId="0" borderId="74" xfId="1" applyNumberFormat="1" applyFont="1" applyBorder="1" applyAlignment="1">
      <alignment horizontal="right" vertical="center" indent="1"/>
    </xf>
    <xf numFmtId="184" fontId="14" fillId="0" borderId="26" xfId="1" applyNumberFormat="1" applyFont="1" applyBorder="1" applyAlignment="1">
      <alignment horizontal="right" vertical="center" indent="1"/>
    </xf>
    <xf numFmtId="184" fontId="14" fillId="0" borderId="75" xfId="1" applyNumberFormat="1" applyFont="1" applyBorder="1" applyAlignment="1">
      <alignment horizontal="right" vertical="center" indent="1"/>
    </xf>
    <xf numFmtId="184" fontId="14" fillId="0" borderId="27" xfId="1" applyNumberFormat="1" applyFont="1" applyBorder="1" applyAlignment="1">
      <alignment horizontal="right" vertical="center" indent="1"/>
    </xf>
    <xf numFmtId="177" fontId="14" fillId="0" borderId="25" xfId="1" applyNumberFormat="1" applyFont="1" applyBorder="1" applyAlignment="1" applyProtection="1">
      <alignment horizontal="center" vertical="center"/>
      <protection locked="0"/>
    </xf>
    <xf numFmtId="177" fontId="14" fillId="0" borderId="26" xfId="1" applyNumberFormat="1" applyFont="1" applyBorder="1" applyAlignment="1" applyProtection="1">
      <alignment horizontal="center" vertical="center"/>
      <protection locked="0"/>
    </xf>
    <xf numFmtId="177" fontId="14" fillId="0" borderId="40" xfId="1" applyNumberFormat="1" applyFont="1" applyBorder="1" applyAlignment="1" applyProtection="1">
      <alignment horizontal="center" vertical="center"/>
      <protection locked="0"/>
    </xf>
    <xf numFmtId="0" fontId="16" fillId="0" borderId="7" xfId="1" applyFont="1" applyBorder="1" applyAlignment="1">
      <alignment horizontal="center" vertical="center"/>
    </xf>
    <xf numFmtId="177" fontId="14" fillId="0" borderId="19" xfId="1" applyNumberFormat="1" applyFont="1" applyBorder="1" applyAlignment="1" applyProtection="1">
      <alignment horizontal="center" vertical="center"/>
      <protection locked="0"/>
    </xf>
    <xf numFmtId="177" fontId="14" fillId="0" borderId="20" xfId="1" applyNumberFormat="1" applyFont="1" applyBorder="1" applyAlignment="1" applyProtection="1">
      <alignment horizontal="center" vertical="center"/>
      <protection locked="0"/>
    </xf>
    <xf numFmtId="177" fontId="14" fillId="0" borderId="97" xfId="1" applyNumberFormat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>
      <alignment horizontal="center" vertical="center"/>
    </xf>
    <xf numFmtId="0" fontId="14" fillId="0" borderId="22" xfId="1" applyFont="1" applyBorder="1" applyAlignment="1">
      <alignment horizontal="right" vertical="center" indent="1"/>
    </xf>
    <xf numFmtId="0" fontId="14" fillId="0" borderId="23" xfId="1" applyFont="1" applyBorder="1" applyAlignment="1">
      <alignment horizontal="right" vertical="center" indent="1"/>
    </xf>
    <xf numFmtId="184" fontId="14" fillId="0" borderId="76" xfId="1" applyNumberFormat="1" applyFont="1" applyBorder="1" applyAlignment="1">
      <alignment horizontal="right" vertical="center" indent="1"/>
    </xf>
    <xf numFmtId="184" fontId="14" fillId="0" borderId="23" xfId="1" applyNumberFormat="1" applyFont="1" applyBorder="1" applyAlignment="1">
      <alignment horizontal="right" vertical="center" indent="1"/>
    </xf>
    <xf numFmtId="184" fontId="14" fillId="0" borderId="77" xfId="1" applyNumberFormat="1" applyFont="1" applyBorder="1" applyAlignment="1">
      <alignment horizontal="right" vertical="center" indent="1"/>
    </xf>
    <xf numFmtId="184" fontId="14" fillId="0" borderId="24" xfId="1" applyNumberFormat="1" applyFont="1" applyBorder="1" applyAlignment="1">
      <alignment horizontal="right" vertical="center" indent="1"/>
    </xf>
    <xf numFmtId="177" fontId="14" fillId="0" borderId="22" xfId="1" applyNumberFormat="1" applyFont="1" applyBorder="1" applyAlignment="1" applyProtection="1">
      <alignment horizontal="center" vertical="center"/>
      <protection locked="0"/>
    </xf>
    <xf numFmtId="177" fontId="14" fillId="0" borderId="23" xfId="1" applyNumberFormat="1" applyFont="1" applyBorder="1" applyAlignment="1" applyProtection="1">
      <alignment horizontal="center" vertical="center"/>
      <protection locked="0"/>
    </xf>
    <xf numFmtId="177" fontId="14" fillId="0" borderId="96" xfId="1" applyNumberFormat="1" applyFont="1" applyBorder="1" applyAlignment="1" applyProtection="1">
      <alignment horizontal="center" vertical="center"/>
      <protection locked="0"/>
    </xf>
    <xf numFmtId="0" fontId="16" fillId="0" borderId="49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66" xfId="1" applyFont="1" applyBorder="1" applyAlignment="1">
      <alignment horizontal="right"/>
    </xf>
    <xf numFmtId="0" fontId="13" fillId="0" borderId="67" xfId="1" applyFont="1" applyBorder="1" applyAlignment="1">
      <alignment horizontal="right"/>
    </xf>
    <xf numFmtId="0" fontId="13" fillId="0" borderId="68" xfId="1" applyFont="1" applyBorder="1" applyAlignment="1">
      <alignment horizontal="right"/>
    </xf>
    <xf numFmtId="0" fontId="13" fillId="0" borderId="69" xfId="1" applyFont="1" applyBorder="1" applyAlignment="1">
      <alignment horizontal="right"/>
    </xf>
    <xf numFmtId="0" fontId="13" fillId="0" borderId="70" xfId="1" applyFont="1" applyBorder="1" applyAlignment="1">
      <alignment horizontal="right"/>
    </xf>
    <xf numFmtId="0" fontId="16" fillId="0" borderId="5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4" fillId="0" borderId="90" xfId="1" applyFont="1" applyBorder="1" applyAlignment="1" applyProtection="1">
      <alignment horizontal="center" vertical="center"/>
      <protection locked="0"/>
    </xf>
    <xf numFmtId="0" fontId="14" fillId="0" borderId="91" xfId="1" applyFont="1" applyBorder="1" applyAlignment="1" applyProtection="1">
      <alignment horizontal="center" vertical="center"/>
      <protection locked="0"/>
    </xf>
    <xf numFmtId="0" fontId="14" fillId="0" borderId="92" xfId="1" applyFont="1" applyBorder="1" applyAlignment="1" applyProtection="1">
      <alignment horizontal="center" vertical="center"/>
      <protection locked="0"/>
    </xf>
    <xf numFmtId="176" fontId="29" fillId="0" borderId="19" xfId="0" applyNumberFormat="1" applyFont="1" applyBorder="1" applyAlignment="1">
      <alignment horizontal="right" vertical="center" indent="3"/>
    </xf>
    <xf numFmtId="176" fontId="29" fillId="0" borderId="20" xfId="0" applyNumberFormat="1" applyFont="1" applyBorder="1" applyAlignment="1">
      <alignment horizontal="right" vertical="center" indent="3"/>
    </xf>
    <xf numFmtId="176" fontId="29" fillId="0" borderId="21" xfId="0" applyNumberFormat="1" applyFont="1" applyBorder="1" applyAlignment="1">
      <alignment horizontal="right" vertical="center" indent="3"/>
    </xf>
    <xf numFmtId="176" fontId="29" fillId="0" borderId="22" xfId="0" applyNumberFormat="1" applyFont="1" applyBorder="1" applyAlignment="1">
      <alignment horizontal="right" vertical="center" indent="3"/>
    </xf>
    <xf numFmtId="176" fontId="29" fillId="0" borderId="23" xfId="0" applyNumberFormat="1" applyFont="1" applyBorder="1" applyAlignment="1">
      <alignment horizontal="right" vertical="center" indent="3"/>
    </xf>
    <xf numFmtId="176" fontId="29" fillId="0" borderId="24" xfId="0" applyNumberFormat="1" applyFont="1" applyBorder="1" applyAlignment="1">
      <alignment horizontal="right" vertical="center" indent="3"/>
    </xf>
    <xf numFmtId="176" fontId="29" fillId="0" borderId="25" xfId="0" applyNumberFormat="1" applyFont="1" applyBorder="1" applyAlignment="1">
      <alignment horizontal="right" vertical="center" indent="3"/>
    </xf>
    <xf numFmtId="176" fontId="29" fillId="0" borderId="26" xfId="0" applyNumberFormat="1" applyFont="1" applyBorder="1" applyAlignment="1">
      <alignment horizontal="right" vertical="center" indent="3"/>
    </xf>
    <xf numFmtId="176" fontId="29" fillId="0" borderId="27" xfId="0" applyNumberFormat="1" applyFont="1" applyBorder="1" applyAlignment="1">
      <alignment horizontal="right" vertical="center" indent="3"/>
    </xf>
    <xf numFmtId="184" fontId="29" fillId="0" borderId="82" xfId="0" applyNumberFormat="1" applyFont="1" applyBorder="1" applyAlignment="1">
      <alignment horizontal="right" vertical="center" indent="1"/>
    </xf>
    <xf numFmtId="184" fontId="29" fillId="0" borderId="83" xfId="0" applyNumberFormat="1" applyFont="1" applyBorder="1" applyAlignment="1">
      <alignment horizontal="right" vertical="center" indent="1"/>
    </xf>
    <xf numFmtId="184" fontId="29" fillId="0" borderId="84" xfId="0" applyNumberFormat="1" applyFont="1" applyBorder="1" applyAlignment="1">
      <alignment horizontal="right" vertical="center" indent="1"/>
    </xf>
    <xf numFmtId="184" fontId="29" fillId="0" borderId="85" xfId="0" applyNumberFormat="1" applyFont="1" applyBorder="1" applyAlignment="1">
      <alignment horizontal="right" vertical="center" indent="1"/>
    </xf>
    <xf numFmtId="184" fontId="29" fillId="0" borderId="0" xfId="0" applyNumberFormat="1" applyFont="1" applyAlignment="1">
      <alignment horizontal="right" vertical="center" indent="1"/>
    </xf>
    <xf numFmtId="184" fontId="29" fillId="0" borderId="5" xfId="0" applyNumberFormat="1" applyFont="1" applyBorder="1" applyAlignment="1">
      <alignment horizontal="right" vertical="center" indent="1"/>
    </xf>
    <xf numFmtId="184" fontId="29" fillId="0" borderId="29" xfId="0" applyNumberFormat="1" applyFont="1" applyBorder="1" applyAlignment="1">
      <alignment horizontal="right" vertical="center" indent="1"/>
    </xf>
    <xf numFmtId="184" fontId="29" fillId="0" borderId="30" xfId="0" applyNumberFormat="1" applyFont="1" applyBorder="1" applyAlignment="1">
      <alignment horizontal="right" vertical="center" indent="1"/>
    </xf>
    <xf numFmtId="0" fontId="30" fillId="0" borderId="51" xfId="0" quotePrefix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76" fontId="29" fillId="0" borderId="31" xfId="0" applyNumberFormat="1" applyFont="1" applyBorder="1" applyAlignment="1">
      <alignment horizontal="right" vertical="center" indent="3"/>
    </xf>
    <xf numFmtId="176" fontId="29" fillId="0" borderId="53" xfId="0" applyNumberFormat="1" applyFont="1" applyBorder="1" applyAlignment="1">
      <alignment horizontal="right" vertical="center" indent="3"/>
    </xf>
    <xf numFmtId="176" fontId="29" fillId="0" borderId="32" xfId="0" applyNumberFormat="1" applyFont="1" applyBorder="1" applyAlignment="1">
      <alignment horizontal="right" vertical="center" indent="3"/>
    </xf>
    <xf numFmtId="180" fontId="6" fillId="0" borderId="11" xfId="0" applyNumberFormat="1" applyFont="1" applyBorder="1" applyAlignment="1">
      <alignment horizontal="left" vertical="center"/>
    </xf>
    <xf numFmtId="180" fontId="6" fillId="0" borderId="14" xfId="0" applyNumberFormat="1" applyFont="1" applyBorder="1" applyAlignment="1">
      <alignment horizontal="left" vertical="center"/>
    </xf>
    <xf numFmtId="0" fontId="28" fillId="0" borderId="55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84" fontId="29" fillId="0" borderId="86" xfId="0" applyNumberFormat="1" applyFont="1" applyBorder="1" applyAlignment="1">
      <alignment horizontal="right" vertical="center" indent="1"/>
    </xf>
    <xf numFmtId="184" fontId="29" fillId="0" borderId="87" xfId="0" applyNumberFormat="1" applyFont="1" applyBorder="1" applyAlignment="1">
      <alignment horizontal="right" vertical="center" indent="1"/>
    </xf>
    <xf numFmtId="184" fontId="29" fillId="0" borderId="33" xfId="0" applyNumberFormat="1" applyFont="1" applyBorder="1" applyAlignment="1">
      <alignment horizontal="right" vertical="center" indent="1"/>
    </xf>
    <xf numFmtId="184" fontId="29" fillId="0" borderId="48" xfId="0" applyNumberFormat="1" applyFont="1" applyBorder="1" applyAlignment="1">
      <alignment horizontal="right" vertical="center" indent="1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8" xfId="0" applyFont="1" applyBorder="1" applyAlignment="1">
      <alignment horizontal="right"/>
    </xf>
    <xf numFmtId="0" fontId="3" fillId="0" borderId="69" xfId="0" applyFont="1" applyBorder="1" applyAlignment="1">
      <alignment horizontal="right"/>
    </xf>
    <xf numFmtId="0" fontId="3" fillId="0" borderId="67" xfId="0" applyFont="1" applyBorder="1" applyAlignment="1">
      <alignment horizontal="right"/>
    </xf>
    <xf numFmtId="0" fontId="3" fillId="0" borderId="10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4" fontId="29" fillId="0" borderId="14" xfId="0" applyNumberFormat="1" applyFont="1" applyBorder="1" applyAlignment="1">
      <alignment horizontal="right" vertical="center" indent="1"/>
    </xf>
    <xf numFmtId="184" fontId="29" fillId="0" borderId="34" xfId="0" applyNumberFormat="1" applyFont="1" applyBorder="1" applyAlignment="1">
      <alignment horizontal="right" vertical="center" indent="1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 indent="1"/>
    </xf>
    <xf numFmtId="0" fontId="29" fillId="0" borderId="14" xfId="0" applyFont="1" applyBorder="1" applyAlignment="1">
      <alignment horizontal="right" vertical="center" indent="1"/>
    </xf>
    <xf numFmtId="0" fontId="29" fillId="0" borderId="4" xfId="0" applyFont="1" applyBorder="1" applyAlignment="1">
      <alignment horizontal="right" vertical="center" indent="1"/>
    </xf>
    <xf numFmtId="0" fontId="29" fillId="0" borderId="0" xfId="0" applyFont="1" applyAlignment="1">
      <alignment horizontal="right" vertical="center" indent="1"/>
    </xf>
    <xf numFmtId="0" fontId="29" fillId="0" borderId="28" xfId="0" applyFont="1" applyBorder="1" applyAlignment="1">
      <alignment horizontal="right" vertical="center" indent="1"/>
    </xf>
    <xf numFmtId="0" fontId="29" fillId="0" borderId="29" xfId="0" applyFont="1" applyBorder="1" applyAlignment="1">
      <alignment horizontal="right" vertical="center" indent="1"/>
    </xf>
    <xf numFmtId="184" fontId="6" fillId="0" borderId="72" xfId="1" applyNumberFormat="1" applyFont="1" applyBorder="1" applyAlignment="1">
      <alignment horizontal="right" vertical="center" indent="1"/>
    </xf>
    <xf numFmtId="184" fontId="6" fillId="0" borderId="73" xfId="1" applyNumberFormat="1" applyFont="1" applyBorder="1" applyAlignment="1">
      <alignment horizontal="right" vertical="center" indent="1"/>
    </xf>
    <xf numFmtId="184" fontId="6" fillId="0" borderId="76" xfId="1" applyNumberFormat="1" applyFont="1" applyBorder="1" applyAlignment="1">
      <alignment horizontal="right" vertical="center" indent="1"/>
    </xf>
    <xf numFmtId="184" fontId="6" fillId="0" borderId="77" xfId="1" applyNumberFormat="1" applyFont="1" applyBorder="1" applyAlignment="1">
      <alignment horizontal="right" vertical="center" indent="1"/>
    </xf>
    <xf numFmtId="184" fontId="6" fillId="0" borderId="26" xfId="1" applyNumberFormat="1" applyFont="1" applyBorder="1" applyAlignment="1">
      <alignment horizontal="right" vertical="center" indent="1"/>
    </xf>
    <xf numFmtId="184" fontId="6" fillId="0" borderId="27" xfId="1" applyNumberFormat="1" applyFont="1" applyBorder="1" applyAlignment="1">
      <alignment horizontal="right" vertical="center" indent="1"/>
    </xf>
    <xf numFmtId="184" fontId="6" fillId="0" borderId="20" xfId="1" applyNumberFormat="1" applyFont="1" applyBorder="1" applyAlignment="1">
      <alignment horizontal="right" vertical="center" indent="1"/>
    </xf>
    <xf numFmtId="184" fontId="6" fillId="0" borderId="21" xfId="1" applyNumberFormat="1" applyFont="1" applyBorder="1" applyAlignment="1">
      <alignment horizontal="right" vertical="center" indent="1"/>
    </xf>
    <xf numFmtId="184" fontId="6" fillId="0" borderId="23" xfId="1" applyNumberFormat="1" applyFont="1" applyBorder="1" applyAlignment="1">
      <alignment horizontal="right" vertical="center" indent="1"/>
    </xf>
    <xf numFmtId="184" fontId="6" fillId="0" borderId="24" xfId="1" applyNumberFormat="1" applyFont="1" applyBorder="1" applyAlignment="1">
      <alignment horizontal="right" vertical="center" indent="1"/>
    </xf>
    <xf numFmtId="0" fontId="6" fillId="0" borderId="25" xfId="1" applyFont="1" applyBorder="1" applyAlignment="1">
      <alignment horizontal="right" vertical="center" indent="1"/>
    </xf>
    <xf numFmtId="0" fontId="6" fillId="0" borderId="26" xfId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84" fontId="6" fillId="0" borderId="74" xfId="1" applyNumberFormat="1" applyFont="1" applyBorder="1" applyAlignment="1">
      <alignment horizontal="right" vertical="center" indent="1"/>
    </xf>
    <xf numFmtId="184" fontId="6" fillId="0" borderId="75" xfId="1" applyNumberFormat="1" applyFont="1" applyBorder="1" applyAlignment="1">
      <alignment horizontal="right" vertical="center" indent="1"/>
    </xf>
    <xf numFmtId="0" fontId="6" fillId="0" borderId="22" xfId="1" applyFont="1" applyBorder="1" applyAlignment="1">
      <alignment horizontal="right" vertical="center" indent="1"/>
    </xf>
    <xf numFmtId="0" fontId="6" fillId="0" borderId="23" xfId="1" applyFont="1" applyBorder="1" applyAlignment="1">
      <alignment horizontal="right" vertical="center" indent="1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29" fillId="0" borderId="51" xfId="0" applyFont="1" applyBorder="1" applyAlignment="1">
      <alignment horizontal="right" vertical="center" indent="1"/>
    </xf>
    <xf numFmtId="0" fontId="29" fillId="0" borderId="1" xfId="0" applyFont="1" applyBorder="1" applyAlignment="1">
      <alignment horizontal="right" vertical="center" indent="1"/>
    </xf>
    <xf numFmtId="0" fontId="29" fillId="0" borderId="9" xfId="0" applyFont="1" applyBorder="1" applyAlignment="1">
      <alignment horizontal="right" vertical="center" indent="1"/>
    </xf>
    <xf numFmtId="0" fontId="29" fillId="0" borderId="12" xfId="0" applyFont="1" applyBorder="1" applyAlignment="1">
      <alignment horizontal="right" vertical="center" indent="1"/>
    </xf>
    <xf numFmtId="184" fontId="29" fillId="0" borderId="103" xfId="0" applyNumberFormat="1" applyFont="1" applyBorder="1" applyAlignment="1">
      <alignment horizontal="right" vertical="center" indent="1"/>
    </xf>
    <xf numFmtId="184" fontId="29" fillId="0" borderId="104" xfId="0" applyNumberFormat="1" applyFont="1" applyBorder="1" applyAlignment="1">
      <alignment horizontal="right" vertical="center" indent="1"/>
    </xf>
    <xf numFmtId="184" fontId="29" fillId="0" borderId="105" xfId="0" applyNumberFormat="1" applyFont="1" applyBorder="1" applyAlignment="1">
      <alignment horizontal="right" vertical="center" indent="1"/>
    </xf>
    <xf numFmtId="184" fontId="29" fillId="0" borderId="106" xfId="0" applyNumberFormat="1" applyFont="1" applyBorder="1" applyAlignment="1">
      <alignment horizontal="right" vertical="center" indent="1"/>
    </xf>
    <xf numFmtId="184" fontId="29" fillId="0" borderId="2" xfId="0" applyNumberFormat="1" applyFont="1" applyBorder="1" applyAlignment="1">
      <alignment horizontal="right" vertical="center" indent="1"/>
    </xf>
    <xf numFmtId="184" fontId="29" fillId="0" borderId="51" xfId="0" applyNumberFormat="1" applyFont="1" applyBorder="1" applyAlignment="1">
      <alignment horizontal="right" vertical="center" indent="1"/>
    </xf>
    <xf numFmtId="184" fontId="29" fillId="0" borderId="3" xfId="0" applyNumberFormat="1" applyFont="1" applyBorder="1" applyAlignment="1">
      <alignment horizontal="right" vertical="center" indent="1"/>
    </xf>
    <xf numFmtId="184" fontId="29" fillId="0" borderId="9" xfId="0" applyNumberFormat="1" applyFont="1" applyBorder="1" applyAlignment="1">
      <alignment horizontal="right" vertical="center" indent="1"/>
    </xf>
    <xf numFmtId="0" fontId="30" fillId="0" borderId="9" xfId="0" applyFont="1" applyBorder="1" applyAlignment="1">
      <alignment horizontal="center" vertical="center"/>
    </xf>
    <xf numFmtId="0" fontId="30" fillId="0" borderId="4" xfId="0" quotePrefix="1" applyFont="1" applyBorder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0" fillId="0" borderId="5" xfId="0" quotePrefix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" fillId="0" borderId="66" xfId="0" applyFont="1" applyBorder="1" applyAlignment="1">
      <alignment horizontal="right"/>
    </xf>
    <xf numFmtId="0" fontId="3" fillId="0" borderId="70" xfId="0" applyFont="1" applyBorder="1" applyAlignment="1">
      <alignment horizontal="right"/>
    </xf>
    <xf numFmtId="184" fontId="29" fillId="0" borderId="80" xfId="0" applyNumberFormat="1" applyFont="1" applyBorder="1" applyAlignment="1">
      <alignment horizontal="right" vertical="center" indent="1"/>
    </xf>
    <xf numFmtId="184" fontId="29" fillId="0" borderId="81" xfId="0" applyNumberFormat="1" applyFont="1" applyBorder="1" applyAlignment="1">
      <alignment horizontal="right" vertical="center" indent="1"/>
    </xf>
    <xf numFmtId="0" fontId="17" fillId="0" borderId="0" xfId="0" applyFont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horizontal="right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 applyProtection="1">
      <alignment horizontal="center" vertical="center"/>
      <protection locked="0"/>
    </xf>
    <xf numFmtId="0" fontId="18" fillId="0" borderId="16" xfId="1" applyFont="1" applyBorder="1" applyAlignment="1" applyProtection="1">
      <alignment horizontal="center" vertical="center"/>
      <protection locked="0"/>
    </xf>
    <xf numFmtId="0" fontId="18" fillId="0" borderId="15" xfId="1" applyFont="1" applyBorder="1" applyAlignment="1">
      <alignment horizontal="right" vertical="center"/>
    </xf>
    <xf numFmtId="0" fontId="3" fillId="0" borderId="16" xfId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18" fillId="0" borderId="14" xfId="1" quotePrefix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3" fillId="0" borderId="13" xfId="1" quotePrefix="1" applyFont="1" applyBorder="1" applyAlignment="1" applyProtection="1">
      <alignment horizontal="center" vertical="center"/>
      <protection locked="0"/>
    </xf>
    <xf numFmtId="0" fontId="3" fillId="0" borderId="14" xfId="1" quotePrefix="1" applyFont="1" applyBorder="1" applyAlignment="1" applyProtection="1">
      <alignment horizontal="center" vertical="center"/>
      <protection locked="0"/>
    </xf>
    <xf numFmtId="0" fontId="3" fillId="0" borderId="42" xfId="1" quotePrefix="1" applyFont="1" applyBorder="1" applyAlignment="1" applyProtection="1">
      <alignment horizontal="center" vertical="center"/>
      <protection locked="0"/>
    </xf>
    <xf numFmtId="0" fontId="3" fillId="0" borderId="29" xfId="1" quotePrefix="1" applyFont="1" applyBorder="1" applyAlignment="1" applyProtection="1">
      <alignment horizontal="center" vertical="center"/>
      <protection locked="0"/>
    </xf>
    <xf numFmtId="0" fontId="18" fillId="0" borderId="14" xfId="1" quotePrefix="1" applyFont="1" applyBorder="1" applyAlignment="1" applyProtection="1">
      <alignment horizontal="center" vertical="center"/>
      <protection locked="0"/>
    </xf>
    <xf numFmtId="0" fontId="18" fillId="0" borderId="35" xfId="1" quotePrefix="1" applyFont="1" applyBorder="1" applyAlignment="1" applyProtection="1">
      <alignment horizontal="center" vertical="center"/>
      <protection locked="0"/>
    </xf>
    <xf numFmtId="0" fontId="18" fillId="0" borderId="29" xfId="1" quotePrefix="1" applyFont="1" applyBorder="1" applyAlignment="1" applyProtection="1">
      <alignment horizontal="center" vertical="center"/>
      <protection locked="0"/>
    </xf>
    <xf numFmtId="0" fontId="18" fillId="0" borderId="36" xfId="1" quotePrefix="1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0" borderId="70" xfId="0" applyFont="1" applyBorder="1" applyAlignment="1">
      <alignment horizontal="right" vertical="center"/>
    </xf>
    <xf numFmtId="0" fontId="6" fillId="0" borderId="51" xfId="1" applyFont="1" applyBorder="1" applyAlignment="1">
      <alignment horizontal="right" vertical="center" indent="1"/>
    </xf>
    <xf numFmtId="0" fontId="6" fillId="0" borderId="1" xfId="1" applyFont="1" applyBorder="1" applyAlignment="1">
      <alignment horizontal="right" vertical="center" indent="1"/>
    </xf>
    <xf numFmtId="184" fontId="6" fillId="0" borderId="101" xfId="1" applyNumberFormat="1" applyFont="1" applyBorder="1" applyAlignment="1">
      <alignment horizontal="right" vertical="center" indent="1"/>
    </xf>
    <xf numFmtId="184" fontId="6" fillId="0" borderId="102" xfId="1" applyNumberFormat="1" applyFont="1" applyBorder="1" applyAlignment="1">
      <alignment horizontal="right" vertical="center" indent="1"/>
    </xf>
    <xf numFmtId="184" fontId="6" fillId="0" borderId="17" xfId="1" applyNumberFormat="1" applyFont="1" applyBorder="1" applyAlignment="1">
      <alignment horizontal="right" vertical="center" indent="1"/>
    </xf>
    <xf numFmtId="184" fontId="6" fillId="0" borderId="18" xfId="1" applyNumberFormat="1" applyFont="1" applyBorder="1" applyAlignment="1">
      <alignment horizontal="right" vertical="center" indent="1"/>
    </xf>
    <xf numFmtId="0" fontId="30" fillId="0" borderId="64" xfId="0" applyFont="1" applyBorder="1" applyAlignment="1">
      <alignment horizontal="center" vertical="center"/>
    </xf>
    <xf numFmtId="0" fontId="29" fillId="0" borderId="10" xfId="0" applyFont="1" applyBorder="1" applyAlignment="1">
      <alignment horizontal="right" vertical="center" indent="1"/>
    </xf>
    <xf numFmtId="0" fontId="29" fillId="0" borderId="25" xfId="0" applyFont="1" applyBorder="1" applyAlignment="1">
      <alignment horizontal="right" vertical="center" indent="1"/>
    </xf>
    <xf numFmtId="0" fontId="29" fillId="0" borderId="8" xfId="0" applyFont="1" applyBorder="1" applyAlignment="1">
      <alignment horizontal="right" vertical="center" indent="1"/>
    </xf>
    <xf numFmtId="0" fontId="29" fillId="0" borderId="22" xfId="0" applyFont="1" applyBorder="1" applyAlignment="1">
      <alignment horizontal="right" vertical="center" indent="1"/>
    </xf>
    <xf numFmtId="184" fontId="29" fillId="0" borderId="107" xfId="0" applyNumberFormat="1" applyFont="1" applyBorder="1" applyAlignment="1">
      <alignment horizontal="right" vertical="center" indent="1"/>
    </xf>
    <xf numFmtId="184" fontId="29" fillId="0" borderId="108" xfId="0" applyNumberFormat="1" applyFont="1" applyBorder="1" applyAlignment="1">
      <alignment horizontal="right" vertical="center" indent="1"/>
    </xf>
    <xf numFmtId="184" fontId="29" fillId="0" borderId="109" xfId="0" applyNumberFormat="1" applyFont="1" applyBorder="1" applyAlignment="1">
      <alignment horizontal="right" vertical="center" indent="1"/>
    </xf>
    <xf numFmtId="184" fontId="29" fillId="0" borderId="110" xfId="0" applyNumberFormat="1" applyFont="1" applyBorder="1" applyAlignment="1">
      <alignment horizontal="right" vertical="center" indent="1"/>
    </xf>
    <xf numFmtId="184" fontId="29" fillId="0" borderId="27" xfId="0" applyNumberFormat="1" applyFont="1" applyBorder="1" applyAlignment="1">
      <alignment horizontal="right" vertical="center" indent="1"/>
    </xf>
    <xf numFmtId="184" fontId="29" fillId="0" borderId="10" xfId="0" applyNumberFormat="1" applyFont="1" applyBorder="1" applyAlignment="1">
      <alignment horizontal="right" vertical="center" indent="1"/>
    </xf>
    <xf numFmtId="184" fontId="29" fillId="0" borderId="24" xfId="0" applyNumberFormat="1" applyFont="1" applyBorder="1" applyAlignment="1">
      <alignment horizontal="right" vertical="center" indent="1"/>
    </xf>
    <xf numFmtId="184" fontId="29" fillId="0" borderId="8" xfId="0" applyNumberFormat="1" applyFont="1" applyBorder="1" applyAlignment="1">
      <alignment horizontal="right" vertical="center" indent="1"/>
    </xf>
    <xf numFmtId="176" fontId="29" fillId="0" borderId="51" xfId="0" applyNumberFormat="1" applyFont="1" applyBorder="1" applyAlignment="1">
      <alignment horizontal="right" vertical="center" indent="3"/>
    </xf>
    <xf numFmtId="176" fontId="29" fillId="0" borderId="1" xfId="0" applyNumberFormat="1" applyFont="1" applyBorder="1" applyAlignment="1">
      <alignment horizontal="right" vertical="center" indent="3"/>
    </xf>
    <xf numFmtId="176" fontId="29" fillId="0" borderId="63" xfId="0" applyNumberFormat="1" applyFont="1" applyBorder="1" applyAlignment="1">
      <alignment horizontal="right" vertical="center" indent="3"/>
    </xf>
    <xf numFmtId="176" fontId="29" fillId="0" borderId="8" xfId="0" applyNumberFormat="1" applyFont="1" applyBorder="1" applyAlignment="1">
      <alignment horizontal="right" vertical="center" indent="3"/>
    </xf>
    <xf numFmtId="176" fontId="29" fillId="0" borderId="60" xfId="0" applyNumberFormat="1" applyFont="1" applyBorder="1" applyAlignment="1">
      <alignment horizontal="right" vertical="center" indent="3"/>
    </xf>
    <xf numFmtId="176" fontId="29" fillId="0" borderId="9" xfId="0" applyNumberFormat="1" applyFont="1" applyBorder="1" applyAlignment="1">
      <alignment horizontal="right" vertical="center" indent="3"/>
    </xf>
    <xf numFmtId="176" fontId="29" fillId="0" borderId="64" xfId="0" applyNumberFormat="1" applyFont="1" applyBorder="1" applyAlignment="1">
      <alignment horizontal="right" vertical="center" indent="3"/>
    </xf>
    <xf numFmtId="184" fontId="29" fillId="0" borderId="43" xfId="0" applyNumberFormat="1" applyFont="1" applyBorder="1" applyAlignment="1">
      <alignment horizontal="right" vertical="center" indent="1"/>
    </xf>
    <xf numFmtId="0" fontId="29" fillId="0" borderId="7" xfId="0" applyFont="1" applyBorder="1" applyAlignment="1">
      <alignment horizontal="right" vertical="center" indent="1"/>
    </xf>
    <xf numFmtId="0" fontId="29" fillId="0" borderId="19" xfId="0" applyFont="1" applyBorder="1" applyAlignment="1">
      <alignment horizontal="right" vertical="center" indent="1"/>
    </xf>
    <xf numFmtId="184" fontId="29" fillId="0" borderId="111" xfId="0" applyNumberFormat="1" applyFont="1" applyBorder="1" applyAlignment="1">
      <alignment horizontal="right" vertical="center" indent="1"/>
    </xf>
    <xf numFmtId="184" fontId="29" fillId="0" borderId="112" xfId="0" applyNumberFormat="1" applyFont="1" applyBorder="1" applyAlignment="1">
      <alignment horizontal="right" vertical="center" indent="1"/>
    </xf>
    <xf numFmtId="184" fontId="29" fillId="0" borderId="21" xfId="0" applyNumberFormat="1" applyFont="1" applyBorder="1" applyAlignment="1">
      <alignment horizontal="right" vertical="center" indent="1"/>
    </xf>
    <xf numFmtId="184" fontId="29" fillId="0" borderId="7" xfId="0" applyNumberFormat="1" applyFont="1" applyBorder="1" applyAlignment="1">
      <alignment horizontal="right" vertical="center" indent="1"/>
    </xf>
    <xf numFmtId="176" fontId="29" fillId="0" borderId="10" xfId="0" applyNumberFormat="1" applyFont="1" applyBorder="1" applyAlignment="1">
      <alignment horizontal="right" vertical="center" indent="3"/>
    </xf>
    <xf numFmtId="176" fontId="29" fillId="0" borderId="59" xfId="0" applyNumberFormat="1" applyFont="1" applyBorder="1" applyAlignment="1">
      <alignment horizontal="right" vertical="center" indent="3"/>
    </xf>
    <xf numFmtId="176" fontId="29" fillId="0" borderId="7" xfId="0" applyNumberFormat="1" applyFont="1" applyBorder="1" applyAlignment="1">
      <alignment horizontal="right" vertical="center" indent="3"/>
    </xf>
    <xf numFmtId="176" fontId="29" fillId="0" borderId="61" xfId="0" applyNumberFormat="1" applyFont="1" applyBorder="1" applyAlignment="1">
      <alignment horizontal="right" vertical="center" indent="3"/>
    </xf>
    <xf numFmtId="0" fontId="29" fillId="0" borderId="37" xfId="0" applyFont="1" applyBorder="1" applyAlignment="1">
      <alignment horizontal="right" vertical="center" indent="1"/>
    </xf>
    <xf numFmtId="0" fontId="29" fillId="0" borderId="33" xfId="0" applyFont="1" applyBorder="1" applyAlignment="1">
      <alignment horizontal="right" vertical="center" indent="1"/>
    </xf>
    <xf numFmtId="0" fontId="6" fillId="0" borderId="31" xfId="1" applyFont="1" applyBorder="1" applyAlignment="1">
      <alignment horizontal="right" vertical="center" indent="1"/>
    </xf>
    <xf numFmtId="0" fontId="6" fillId="0" borderId="53" xfId="1" applyFont="1" applyBorder="1" applyAlignment="1">
      <alignment horizontal="right" vertical="center" indent="1"/>
    </xf>
    <xf numFmtId="184" fontId="6" fillId="0" borderId="78" xfId="1" applyNumberFormat="1" applyFont="1" applyBorder="1" applyAlignment="1">
      <alignment horizontal="right" vertical="center" indent="1"/>
    </xf>
    <xf numFmtId="184" fontId="6" fillId="0" borderId="79" xfId="1" applyNumberFormat="1" applyFont="1" applyBorder="1" applyAlignment="1">
      <alignment horizontal="right" vertical="center" indent="1"/>
    </xf>
    <xf numFmtId="184" fontId="6" fillId="0" borderId="53" xfId="1" applyNumberFormat="1" applyFont="1" applyBorder="1" applyAlignment="1">
      <alignment horizontal="right" vertical="center" indent="1"/>
    </xf>
    <xf numFmtId="184" fontId="6" fillId="0" borderId="32" xfId="1" applyNumberFormat="1" applyFont="1" applyBorder="1" applyAlignment="1">
      <alignment horizontal="right" vertical="center" indent="1"/>
    </xf>
    <xf numFmtId="176" fontId="29" fillId="0" borderId="57" xfId="0" applyNumberFormat="1" applyFont="1" applyBorder="1" applyAlignment="1">
      <alignment horizontal="right" vertical="center" indent="3"/>
    </xf>
    <xf numFmtId="176" fontId="29" fillId="0" borderId="62" xfId="0" applyNumberFormat="1" applyFont="1" applyBorder="1" applyAlignment="1">
      <alignment horizontal="right" vertical="center" indent="3"/>
    </xf>
    <xf numFmtId="0" fontId="29" fillId="0" borderId="57" xfId="0" applyFont="1" applyBorder="1" applyAlignment="1">
      <alignment horizontal="right" vertical="center" indent="1"/>
    </xf>
    <xf numFmtId="0" fontId="29" fillId="0" borderId="31" xfId="0" applyFont="1" applyBorder="1" applyAlignment="1">
      <alignment horizontal="right" vertical="center" indent="1"/>
    </xf>
    <xf numFmtId="184" fontId="29" fillId="0" borderId="113" xfId="0" applyNumberFormat="1" applyFont="1" applyBorder="1" applyAlignment="1">
      <alignment horizontal="right" vertical="center" indent="1"/>
    </xf>
    <xf numFmtId="184" fontId="29" fillId="0" borderId="114" xfId="0" applyNumberFormat="1" applyFont="1" applyBorder="1" applyAlignment="1">
      <alignment horizontal="right" vertical="center" indent="1"/>
    </xf>
    <xf numFmtId="184" fontId="29" fillId="0" borderId="32" xfId="0" applyNumberFormat="1" applyFont="1" applyBorder="1" applyAlignment="1">
      <alignment horizontal="right" vertical="center" indent="1"/>
    </xf>
    <xf numFmtId="184" fontId="29" fillId="0" borderId="57" xfId="0" applyNumberFormat="1" applyFont="1" applyBorder="1" applyAlignment="1">
      <alignment horizontal="right" vertical="center" indent="1"/>
    </xf>
    <xf numFmtId="0" fontId="29" fillId="0" borderId="3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176" fontId="30" fillId="0" borderId="4" xfId="0" quotePrefix="1" applyNumberFormat="1" applyFont="1" applyBorder="1" applyAlignment="1">
      <alignment horizontal="center" vertical="center"/>
    </xf>
    <xf numFmtId="176" fontId="30" fillId="0" borderId="0" xfId="0" quotePrefix="1" applyNumberFormat="1" applyFont="1" applyAlignment="1">
      <alignment horizontal="center" vertical="center"/>
    </xf>
    <xf numFmtId="176" fontId="30" fillId="0" borderId="28" xfId="0" quotePrefix="1" applyNumberFormat="1" applyFont="1" applyBorder="1" applyAlignment="1">
      <alignment horizontal="center" vertical="center"/>
    </xf>
    <xf numFmtId="176" fontId="30" fillId="0" borderId="29" xfId="0" quotePrefix="1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 wrapText="1"/>
    </xf>
    <xf numFmtId="176" fontId="31" fillId="0" borderId="41" xfId="0" applyNumberFormat="1" applyFont="1" applyBorder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176" fontId="31" fillId="0" borderId="43" xfId="0" applyNumberFormat="1" applyFont="1" applyBorder="1" applyAlignment="1">
      <alignment horizontal="center" vertical="center"/>
    </xf>
    <xf numFmtId="176" fontId="31" fillId="0" borderId="42" xfId="0" applyNumberFormat="1" applyFont="1" applyBorder="1" applyAlignment="1">
      <alignment horizontal="center" vertical="center"/>
    </xf>
    <xf numFmtId="176" fontId="31" fillId="0" borderId="29" xfId="0" applyNumberFormat="1" applyFont="1" applyBorder="1" applyAlignment="1">
      <alignment horizontal="center" vertical="center"/>
    </xf>
    <xf numFmtId="176" fontId="31" fillId="0" borderId="36" xfId="0" applyNumberFormat="1" applyFont="1" applyBorder="1" applyAlignment="1">
      <alignment horizontal="center" vertical="center"/>
    </xf>
    <xf numFmtId="182" fontId="29" fillId="0" borderId="6" xfId="0" applyNumberFormat="1" applyFont="1" applyBorder="1" applyAlignment="1">
      <alignment horizontal="right" vertical="center" indent="3"/>
    </xf>
    <xf numFmtId="182" fontId="29" fillId="0" borderId="2" xfId="0" applyNumberFormat="1" applyFont="1" applyBorder="1" applyAlignment="1">
      <alignment horizontal="right" vertical="center" indent="3"/>
    </xf>
    <xf numFmtId="182" fontId="29" fillId="0" borderId="51" xfId="0" applyNumberFormat="1" applyFont="1" applyBorder="1" applyAlignment="1">
      <alignment horizontal="right" vertical="center" indent="4"/>
    </xf>
    <xf numFmtId="182" fontId="29" fillId="0" borderId="1" xfId="0" applyNumberFormat="1" applyFont="1" applyBorder="1" applyAlignment="1">
      <alignment horizontal="right" vertical="center" indent="4"/>
    </xf>
    <xf numFmtId="182" fontId="29" fillId="0" borderId="63" xfId="0" applyNumberFormat="1" applyFont="1" applyBorder="1" applyAlignment="1">
      <alignment horizontal="right" vertical="center" indent="4"/>
    </xf>
    <xf numFmtId="182" fontId="29" fillId="0" borderId="23" xfId="0" applyNumberFormat="1" applyFont="1" applyBorder="1" applyAlignment="1">
      <alignment horizontal="right" vertical="center" indent="3"/>
    </xf>
    <xf numFmtId="182" fontId="29" fillId="0" borderId="24" xfId="0" applyNumberFormat="1" applyFont="1" applyBorder="1" applyAlignment="1">
      <alignment horizontal="right" vertical="center" indent="3"/>
    </xf>
    <xf numFmtId="182" fontId="29" fillId="0" borderId="8" xfId="0" applyNumberFormat="1" applyFont="1" applyBorder="1" applyAlignment="1">
      <alignment horizontal="right" vertical="center" indent="4"/>
    </xf>
    <xf numFmtId="0" fontId="31" fillId="0" borderId="4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182" fontId="29" fillId="0" borderId="53" xfId="0" applyNumberFormat="1" applyFont="1" applyBorder="1" applyAlignment="1">
      <alignment horizontal="right" vertical="center" indent="3"/>
    </xf>
    <xf numFmtId="182" fontId="29" fillId="0" borderId="32" xfId="0" applyNumberFormat="1" applyFont="1" applyBorder="1" applyAlignment="1">
      <alignment horizontal="right" vertical="center" indent="3"/>
    </xf>
    <xf numFmtId="182" fontId="29" fillId="0" borderId="57" xfId="0" applyNumberFormat="1" applyFont="1" applyBorder="1" applyAlignment="1">
      <alignment horizontal="right" vertical="center" indent="4"/>
    </xf>
    <xf numFmtId="182" fontId="29" fillId="0" borderId="7" xfId="0" applyNumberFormat="1" applyFont="1" applyBorder="1" applyAlignment="1">
      <alignment horizontal="right" vertical="center" indent="4"/>
    </xf>
    <xf numFmtId="182" fontId="29" fillId="0" borderId="61" xfId="0" applyNumberFormat="1" applyFont="1" applyBorder="1" applyAlignment="1">
      <alignment horizontal="right" vertical="center" indent="4"/>
    </xf>
    <xf numFmtId="0" fontId="28" fillId="0" borderId="98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9" fillId="0" borderId="28" xfId="0" applyFont="1" applyBorder="1" applyAlignment="1">
      <alignment horizontal="right" vertical="center"/>
    </xf>
    <xf numFmtId="0" fontId="29" fillId="0" borderId="29" xfId="0" applyFont="1" applyBorder="1" applyAlignment="1">
      <alignment horizontal="right" vertical="center"/>
    </xf>
    <xf numFmtId="182" fontId="29" fillId="0" borderId="29" xfId="0" applyNumberFormat="1" applyFont="1" applyBorder="1" applyAlignment="1">
      <alignment horizontal="right" vertical="center" indent="3"/>
    </xf>
    <xf numFmtId="182" fontId="29" fillId="0" borderId="30" xfId="0" applyNumberFormat="1" applyFont="1" applyBorder="1" applyAlignment="1">
      <alignment horizontal="right" vertical="center" indent="3"/>
    </xf>
    <xf numFmtId="182" fontId="29" fillId="0" borderId="46" xfId="0" applyNumberFormat="1" applyFont="1" applyBorder="1" applyAlignment="1">
      <alignment horizontal="right" vertical="center" indent="4"/>
    </xf>
    <xf numFmtId="182" fontId="29" fillId="0" borderId="99" xfId="0" applyNumberFormat="1" applyFont="1" applyBorder="1" applyAlignment="1">
      <alignment horizontal="right" vertical="center" indent="4"/>
    </xf>
    <xf numFmtId="183" fontId="28" fillId="0" borderId="8" xfId="0" applyNumberFormat="1" applyFont="1" applyBorder="1" applyAlignment="1">
      <alignment horizontal="right" vertical="center" indent="4"/>
    </xf>
    <xf numFmtId="179" fontId="28" fillId="0" borderId="8" xfId="0" applyNumberFormat="1" applyFont="1" applyBorder="1" applyAlignment="1">
      <alignment horizontal="center" vertical="center"/>
    </xf>
    <xf numFmtId="183" fontId="3" fillId="0" borderId="8" xfId="1" applyNumberFormat="1" applyFont="1" applyBorder="1" applyAlignment="1">
      <alignment horizontal="right" vertical="center" indent="4"/>
    </xf>
    <xf numFmtId="0" fontId="34" fillId="0" borderId="22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 indent="4"/>
    </xf>
    <xf numFmtId="0" fontId="28" fillId="0" borderId="22" xfId="0" applyFont="1" applyBorder="1" applyAlignment="1">
      <alignment horizontal="right" vertical="center" indent="4"/>
    </xf>
    <xf numFmtId="0" fontId="28" fillId="0" borderId="23" xfId="0" applyFont="1" applyBorder="1" applyAlignment="1">
      <alignment horizontal="right" vertical="center" indent="4"/>
    </xf>
    <xf numFmtId="0" fontId="28" fillId="0" borderId="24" xfId="0" applyFont="1" applyBorder="1" applyAlignment="1">
      <alignment horizontal="right" vertical="center" indent="4"/>
    </xf>
    <xf numFmtId="183" fontId="28" fillId="0" borderId="22" xfId="0" applyNumberFormat="1" applyFont="1" applyBorder="1" applyAlignment="1">
      <alignment horizontal="right" vertical="center" indent="4"/>
    </xf>
    <xf numFmtId="183" fontId="3" fillId="0" borderId="0" xfId="1" applyNumberFormat="1" applyFont="1" applyAlignment="1">
      <alignment horizontal="right" vertical="center" indent="4"/>
    </xf>
    <xf numFmtId="183" fontId="28" fillId="0" borderId="23" xfId="0" applyNumberFormat="1" applyFont="1" applyBorder="1" applyAlignment="1">
      <alignment horizontal="right" vertical="center" indent="4"/>
    </xf>
    <xf numFmtId="183" fontId="28" fillId="0" borderId="24" xfId="0" applyNumberFormat="1" applyFont="1" applyBorder="1" applyAlignment="1">
      <alignment horizontal="right" vertical="center" indent="4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40"/>
  <sheetViews>
    <sheetView view="pageBreakPreview" zoomScale="60" zoomScaleNormal="55" workbookViewId="0">
      <selection sqref="A1:X3"/>
    </sheetView>
  </sheetViews>
  <sheetFormatPr defaultRowHeight="13.5"/>
  <cols>
    <col min="1" max="1" width="9" style="2"/>
    <col min="2" max="8" width="4.625" style="2" customWidth="1"/>
    <col min="9" max="9" width="5.625" style="2" customWidth="1"/>
    <col min="10" max="12" width="4.625" style="2" customWidth="1"/>
    <col min="13" max="14" width="5.625" style="2" customWidth="1"/>
    <col min="15" max="18" width="4.625" style="2" customWidth="1"/>
    <col min="19" max="32" width="5.625" style="2" customWidth="1"/>
    <col min="33" max="16384" width="9" style="2"/>
  </cols>
  <sheetData>
    <row r="1" spans="1:28" ht="22.5" customHeight="1">
      <c r="A1" s="111" t="s">
        <v>125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8" ht="13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8" ht="13.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8" ht="18" thickBot="1">
      <c r="B4" s="11" t="s">
        <v>48</v>
      </c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T4" s="3"/>
      <c r="U4" s="3"/>
      <c r="V4" s="3"/>
      <c r="W4" s="3"/>
      <c r="X4"/>
    </row>
    <row r="5" spans="1:28" ht="18.75">
      <c r="B5" s="57" t="s">
        <v>20</v>
      </c>
      <c r="C5" s="58"/>
      <c r="D5" s="61" t="s">
        <v>21</v>
      </c>
      <c r="E5" s="58"/>
      <c r="F5" s="61" t="s">
        <v>22</v>
      </c>
      <c r="G5" s="58"/>
      <c r="H5" s="73" t="s">
        <v>23</v>
      </c>
      <c r="I5" s="73"/>
      <c r="J5" s="73"/>
      <c r="K5" s="73"/>
      <c r="L5" s="73"/>
      <c r="M5" s="73"/>
      <c r="N5" s="73"/>
      <c r="O5" s="73"/>
      <c r="P5" s="73"/>
      <c r="Q5" s="61" t="s">
        <v>24</v>
      </c>
      <c r="R5" s="69"/>
      <c r="S5" s="69"/>
      <c r="T5" s="69"/>
      <c r="U5" s="69"/>
      <c r="V5" s="69"/>
      <c r="W5" s="69"/>
      <c r="X5" s="70"/>
    </row>
    <row r="6" spans="1:28" ht="18.75" customHeight="1" thickBot="1">
      <c r="B6" s="59"/>
      <c r="C6" s="60"/>
      <c r="D6" s="62"/>
      <c r="E6" s="60"/>
      <c r="F6" s="62"/>
      <c r="G6" s="60"/>
      <c r="H6" s="112" t="s">
        <v>64</v>
      </c>
      <c r="I6" s="113"/>
      <c r="J6" s="113"/>
      <c r="K6" s="114" t="s">
        <v>65</v>
      </c>
      <c r="L6" s="113"/>
      <c r="M6" s="115"/>
      <c r="N6" s="113" t="s">
        <v>66</v>
      </c>
      <c r="O6" s="113"/>
      <c r="P6" s="116"/>
      <c r="Q6" s="62"/>
      <c r="R6" s="71"/>
      <c r="S6" s="71"/>
      <c r="T6" s="71"/>
      <c r="U6" s="71"/>
      <c r="V6" s="71"/>
      <c r="W6" s="71"/>
      <c r="X6" s="72"/>
    </row>
    <row r="7" spans="1:28" ht="24.75" thickTop="1">
      <c r="B7" s="117" t="s">
        <v>34</v>
      </c>
      <c r="C7" s="118"/>
      <c r="D7" s="118" t="s">
        <v>35</v>
      </c>
      <c r="E7" s="118"/>
      <c r="F7" s="118" t="s">
        <v>46</v>
      </c>
      <c r="G7" s="118"/>
      <c r="H7" s="63">
        <v>0</v>
      </c>
      <c r="I7" s="64"/>
      <c r="J7" s="64"/>
      <c r="K7" s="65">
        <v>0</v>
      </c>
      <c r="L7" s="66"/>
      <c r="M7" s="67"/>
      <c r="N7" s="66">
        <v>0</v>
      </c>
      <c r="O7" s="66"/>
      <c r="P7" s="68"/>
      <c r="Q7" s="120"/>
      <c r="R7" s="121"/>
      <c r="S7" s="121"/>
      <c r="T7" s="121"/>
      <c r="U7" s="121"/>
      <c r="V7" s="121"/>
      <c r="W7" s="121"/>
      <c r="X7" s="122"/>
    </row>
    <row r="8" spans="1:28" ht="24.75" thickBot="1">
      <c r="B8" s="119"/>
      <c r="C8" s="74"/>
      <c r="D8" s="74"/>
      <c r="E8" s="74"/>
      <c r="F8" s="74" t="s">
        <v>36</v>
      </c>
      <c r="G8" s="74"/>
      <c r="H8" s="75">
        <v>62</v>
      </c>
      <c r="I8" s="76"/>
      <c r="J8" s="76"/>
      <c r="K8" s="77">
        <v>30</v>
      </c>
      <c r="L8" s="78"/>
      <c r="M8" s="79"/>
      <c r="N8" s="78">
        <v>45</v>
      </c>
      <c r="O8" s="78"/>
      <c r="P8" s="80"/>
      <c r="Q8" s="81"/>
      <c r="R8" s="82"/>
      <c r="S8" s="82"/>
      <c r="T8" s="82"/>
      <c r="U8" s="82"/>
      <c r="V8" s="82"/>
      <c r="W8" s="82"/>
      <c r="X8" s="83"/>
    </row>
    <row r="9" spans="1:28" ht="24">
      <c r="B9" s="108" t="s">
        <v>34</v>
      </c>
      <c r="C9" s="84"/>
      <c r="D9" s="84" t="s">
        <v>35</v>
      </c>
      <c r="E9" s="84"/>
      <c r="F9" s="84" t="s">
        <v>58</v>
      </c>
      <c r="G9" s="84"/>
      <c r="H9" s="85">
        <v>0</v>
      </c>
      <c r="I9" s="86"/>
      <c r="J9" s="86"/>
      <c r="K9" s="87">
        <v>0</v>
      </c>
      <c r="L9" s="88"/>
      <c r="M9" s="89"/>
      <c r="N9" s="88">
        <v>0</v>
      </c>
      <c r="O9" s="88"/>
      <c r="P9" s="90"/>
      <c r="Q9" s="91">
        <v>19.581</v>
      </c>
      <c r="R9" s="92"/>
      <c r="S9" s="92"/>
      <c r="T9" s="92"/>
      <c r="U9" s="92"/>
      <c r="V9" s="92"/>
      <c r="W9" s="92"/>
      <c r="X9" s="93"/>
      <c r="Z9" s="12"/>
      <c r="AA9" s="12"/>
      <c r="AB9" s="12"/>
    </row>
    <row r="10" spans="1:28" ht="24">
      <c r="B10" s="109"/>
      <c r="C10" s="98"/>
      <c r="D10" s="98"/>
      <c r="E10" s="98"/>
      <c r="F10" s="98" t="s">
        <v>36</v>
      </c>
      <c r="G10" s="98"/>
      <c r="H10" s="99">
        <v>114</v>
      </c>
      <c r="I10" s="100"/>
      <c r="J10" s="100"/>
      <c r="K10" s="101">
        <v>43</v>
      </c>
      <c r="L10" s="102"/>
      <c r="M10" s="103"/>
      <c r="N10" s="102">
        <v>15</v>
      </c>
      <c r="O10" s="102"/>
      <c r="P10" s="104"/>
      <c r="Q10" s="105">
        <v>43.573</v>
      </c>
      <c r="R10" s="106"/>
      <c r="S10" s="106"/>
      <c r="T10" s="106"/>
      <c r="U10" s="106"/>
      <c r="V10" s="106"/>
      <c r="W10" s="106"/>
      <c r="X10" s="107"/>
      <c r="Z10" s="12"/>
      <c r="AA10" s="12"/>
      <c r="AB10" s="12"/>
    </row>
    <row r="11" spans="1:28" ht="24">
      <c r="B11" s="109"/>
      <c r="C11" s="98"/>
      <c r="D11" s="98" t="s">
        <v>38</v>
      </c>
      <c r="E11" s="98"/>
      <c r="F11" s="98" t="s">
        <v>36</v>
      </c>
      <c r="G11" s="98"/>
      <c r="H11" s="99">
        <v>294</v>
      </c>
      <c r="I11" s="100"/>
      <c r="J11" s="100"/>
      <c r="K11" s="101">
        <v>43</v>
      </c>
      <c r="L11" s="102"/>
      <c r="M11" s="103"/>
      <c r="N11" s="102">
        <v>20</v>
      </c>
      <c r="O11" s="102"/>
      <c r="P11" s="104"/>
      <c r="Q11" s="105">
        <v>43.570999999999998</v>
      </c>
      <c r="R11" s="106"/>
      <c r="S11" s="106"/>
      <c r="T11" s="106"/>
      <c r="U11" s="106"/>
      <c r="V11" s="106"/>
      <c r="W11" s="106"/>
      <c r="X11" s="107"/>
      <c r="Z11" s="12"/>
      <c r="AA11" s="12"/>
      <c r="AB11" s="12"/>
    </row>
    <row r="12" spans="1:28" ht="24.75" thickBot="1">
      <c r="B12" s="110"/>
      <c r="C12" s="94"/>
      <c r="D12" s="94"/>
      <c r="E12" s="94"/>
      <c r="F12" s="94" t="s">
        <v>58</v>
      </c>
      <c r="G12" s="94"/>
      <c r="H12" s="75">
        <v>180</v>
      </c>
      <c r="I12" s="76"/>
      <c r="J12" s="76"/>
      <c r="K12" s="77">
        <v>0</v>
      </c>
      <c r="L12" s="78"/>
      <c r="M12" s="79"/>
      <c r="N12" s="78">
        <v>0</v>
      </c>
      <c r="O12" s="78"/>
      <c r="P12" s="80"/>
      <c r="Q12" s="95">
        <v>19.582000000000001</v>
      </c>
      <c r="R12" s="96"/>
      <c r="S12" s="96"/>
      <c r="T12" s="96"/>
      <c r="U12" s="96"/>
      <c r="V12" s="96"/>
      <c r="W12" s="96"/>
      <c r="X12" s="97"/>
      <c r="Z12" s="12"/>
      <c r="AA12" s="12"/>
      <c r="AB12" s="12"/>
    </row>
    <row r="13" spans="1:28" ht="24">
      <c r="B13" s="108" t="s">
        <v>36</v>
      </c>
      <c r="C13" s="84"/>
      <c r="D13" s="84" t="s">
        <v>35</v>
      </c>
      <c r="E13" s="84"/>
      <c r="F13" s="84" t="s">
        <v>34</v>
      </c>
      <c r="G13" s="84"/>
      <c r="H13" s="85">
        <v>0</v>
      </c>
      <c r="I13" s="86"/>
      <c r="J13" s="86"/>
      <c r="K13" s="87">
        <v>0</v>
      </c>
      <c r="L13" s="88"/>
      <c r="M13" s="89"/>
      <c r="N13" s="88">
        <v>0</v>
      </c>
      <c r="O13" s="88"/>
      <c r="P13" s="90"/>
      <c r="Q13" s="91">
        <v>43.572000000000003</v>
      </c>
      <c r="R13" s="92"/>
      <c r="S13" s="92"/>
      <c r="T13" s="92"/>
      <c r="U13" s="92"/>
      <c r="V13" s="92"/>
      <c r="W13" s="92"/>
      <c r="X13" s="93"/>
      <c r="Z13" s="12"/>
      <c r="AA13" s="12"/>
      <c r="AB13" s="12"/>
    </row>
    <row r="14" spans="1:28" ht="24">
      <c r="B14" s="109"/>
      <c r="C14" s="98"/>
      <c r="D14" s="98"/>
      <c r="E14" s="98"/>
      <c r="F14" s="98" t="s">
        <v>39</v>
      </c>
      <c r="G14" s="98"/>
      <c r="H14" s="99">
        <v>82</v>
      </c>
      <c r="I14" s="100"/>
      <c r="J14" s="100"/>
      <c r="K14" s="101">
        <v>38</v>
      </c>
      <c r="L14" s="102"/>
      <c r="M14" s="103"/>
      <c r="N14" s="102">
        <v>40</v>
      </c>
      <c r="O14" s="102"/>
      <c r="P14" s="104"/>
      <c r="Q14" s="105">
        <v>26.245999999999999</v>
      </c>
      <c r="R14" s="106"/>
      <c r="S14" s="106"/>
      <c r="T14" s="106"/>
      <c r="U14" s="106"/>
      <c r="V14" s="106"/>
      <c r="W14" s="106"/>
      <c r="X14" s="107"/>
      <c r="Z14" s="12"/>
      <c r="AA14" s="12"/>
      <c r="AB14" s="12"/>
    </row>
    <row r="15" spans="1:28" ht="24">
      <c r="B15" s="109"/>
      <c r="C15" s="98"/>
      <c r="D15" s="98" t="s">
        <v>38</v>
      </c>
      <c r="E15" s="98"/>
      <c r="F15" s="98" t="s">
        <v>39</v>
      </c>
      <c r="G15" s="98"/>
      <c r="H15" s="99">
        <v>262</v>
      </c>
      <c r="I15" s="100"/>
      <c r="J15" s="100"/>
      <c r="K15" s="101">
        <v>38</v>
      </c>
      <c r="L15" s="102"/>
      <c r="M15" s="103"/>
      <c r="N15" s="102">
        <v>50</v>
      </c>
      <c r="O15" s="102"/>
      <c r="P15" s="104"/>
      <c r="Q15" s="105">
        <v>26.247</v>
      </c>
      <c r="R15" s="106"/>
      <c r="S15" s="106"/>
      <c r="T15" s="106"/>
      <c r="U15" s="106"/>
      <c r="V15" s="106"/>
      <c r="W15" s="106"/>
      <c r="X15" s="107"/>
      <c r="Z15" s="12"/>
      <c r="AA15" s="12"/>
      <c r="AB15" s="12"/>
    </row>
    <row r="16" spans="1:28" ht="24.75" thickBot="1">
      <c r="B16" s="110"/>
      <c r="C16" s="94"/>
      <c r="D16" s="94"/>
      <c r="E16" s="94"/>
      <c r="F16" s="94" t="s">
        <v>34</v>
      </c>
      <c r="G16" s="94"/>
      <c r="H16" s="75">
        <v>180</v>
      </c>
      <c r="I16" s="76"/>
      <c r="J16" s="76"/>
      <c r="K16" s="77">
        <v>0</v>
      </c>
      <c r="L16" s="78"/>
      <c r="M16" s="79"/>
      <c r="N16" s="78">
        <v>0</v>
      </c>
      <c r="O16" s="78"/>
      <c r="P16" s="80"/>
      <c r="Q16" s="95">
        <v>43.570999999999998</v>
      </c>
      <c r="R16" s="96"/>
      <c r="S16" s="96"/>
      <c r="T16" s="96"/>
      <c r="U16" s="96"/>
      <c r="V16" s="96"/>
      <c r="W16" s="96"/>
      <c r="X16" s="97"/>
      <c r="Z16" s="12"/>
      <c r="AA16" s="12"/>
      <c r="AB16" s="12"/>
    </row>
    <row r="17" spans="2:28" ht="24">
      <c r="B17" s="108" t="s">
        <v>39</v>
      </c>
      <c r="C17" s="84"/>
      <c r="D17" s="84" t="s">
        <v>35</v>
      </c>
      <c r="E17" s="84"/>
      <c r="F17" s="84" t="s">
        <v>36</v>
      </c>
      <c r="G17" s="84"/>
      <c r="H17" s="85">
        <v>0</v>
      </c>
      <c r="I17" s="86"/>
      <c r="J17" s="86"/>
      <c r="K17" s="87">
        <v>0</v>
      </c>
      <c r="L17" s="88"/>
      <c r="M17" s="89"/>
      <c r="N17" s="88">
        <v>0</v>
      </c>
      <c r="O17" s="88"/>
      <c r="P17" s="90"/>
      <c r="Q17" s="91">
        <v>26.248000000000001</v>
      </c>
      <c r="R17" s="92"/>
      <c r="S17" s="92"/>
      <c r="T17" s="92"/>
      <c r="U17" s="92"/>
      <c r="V17" s="92"/>
      <c r="W17" s="92"/>
      <c r="X17" s="93"/>
      <c r="Z17" s="12"/>
      <c r="AA17" s="12"/>
      <c r="AB17" s="12"/>
    </row>
    <row r="18" spans="2:28" ht="24">
      <c r="B18" s="109"/>
      <c r="C18" s="98"/>
      <c r="D18" s="98"/>
      <c r="E18" s="98"/>
      <c r="F18" s="98" t="s">
        <v>40</v>
      </c>
      <c r="G18" s="98"/>
      <c r="H18" s="99">
        <v>205</v>
      </c>
      <c r="I18" s="100"/>
      <c r="J18" s="100"/>
      <c r="K18" s="101">
        <v>18</v>
      </c>
      <c r="L18" s="102"/>
      <c r="M18" s="103"/>
      <c r="N18" s="102">
        <v>10</v>
      </c>
      <c r="O18" s="102"/>
      <c r="P18" s="104"/>
      <c r="Q18" s="105">
        <v>36.743000000000002</v>
      </c>
      <c r="R18" s="106"/>
      <c r="S18" s="106"/>
      <c r="T18" s="106"/>
      <c r="U18" s="106"/>
      <c r="V18" s="106"/>
      <c r="W18" s="106"/>
      <c r="X18" s="107"/>
      <c r="Z18" s="12"/>
      <c r="AA18" s="12"/>
      <c r="AB18" s="12"/>
    </row>
    <row r="19" spans="2:28" ht="24">
      <c r="B19" s="109"/>
      <c r="C19" s="98"/>
      <c r="D19" s="98" t="s">
        <v>38</v>
      </c>
      <c r="E19" s="98"/>
      <c r="F19" s="98" t="s">
        <v>40</v>
      </c>
      <c r="G19" s="98"/>
      <c r="H19" s="99">
        <v>25</v>
      </c>
      <c r="I19" s="100"/>
      <c r="J19" s="100"/>
      <c r="K19" s="101">
        <v>17</v>
      </c>
      <c r="L19" s="102"/>
      <c r="M19" s="103"/>
      <c r="N19" s="102">
        <v>50</v>
      </c>
      <c r="O19" s="102"/>
      <c r="P19" s="104"/>
      <c r="Q19" s="105">
        <v>36.741</v>
      </c>
      <c r="R19" s="106"/>
      <c r="S19" s="106"/>
      <c r="T19" s="106"/>
      <c r="U19" s="106"/>
      <c r="V19" s="106"/>
      <c r="W19" s="106"/>
      <c r="X19" s="107"/>
      <c r="Z19" s="12"/>
      <c r="AA19" s="12"/>
      <c r="AB19" s="12"/>
    </row>
    <row r="20" spans="2:28" ht="24.75" thickBot="1">
      <c r="B20" s="110"/>
      <c r="C20" s="94"/>
      <c r="D20" s="94"/>
      <c r="E20" s="94"/>
      <c r="F20" s="94" t="s">
        <v>36</v>
      </c>
      <c r="G20" s="94"/>
      <c r="H20" s="75">
        <v>180</v>
      </c>
      <c r="I20" s="76"/>
      <c r="J20" s="76"/>
      <c r="K20" s="77">
        <v>0</v>
      </c>
      <c r="L20" s="78"/>
      <c r="M20" s="79"/>
      <c r="N20" s="78">
        <v>0</v>
      </c>
      <c r="O20" s="78"/>
      <c r="P20" s="80"/>
      <c r="Q20" s="95">
        <v>26.247</v>
      </c>
      <c r="R20" s="96"/>
      <c r="S20" s="96"/>
      <c r="T20" s="96"/>
      <c r="U20" s="96"/>
      <c r="V20" s="96"/>
      <c r="W20" s="96"/>
      <c r="X20" s="97"/>
      <c r="Z20" s="12"/>
      <c r="AA20" s="12"/>
      <c r="AB20" s="12"/>
    </row>
    <row r="21" spans="2:28" ht="24">
      <c r="B21" s="108" t="s">
        <v>40</v>
      </c>
      <c r="C21" s="84"/>
      <c r="D21" s="84" t="s">
        <v>35</v>
      </c>
      <c r="E21" s="84"/>
      <c r="F21" s="84" t="s">
        <v>39</v>
      </c>
      <c r="G21" s="84"/>
      <c r="H21" s="85">
        <v>0</v>
      </c>
      <c r="I21" s="86"/>
      <c r="J21" s="86"/>
      <c r="K21" s="87">
        <v>0</v>
      </c>
      <c r="L21" s="88"/>
      <c r="M21" s="89"/>
      <c r="N21" s="88">
        <v>0</v>
      </c>
      <c r="O21" s="88"/>
      <c r="P21" s="90"/>
      <c r="Q21" s="91">
        <v>36.744</v>
      </c>
      <c r="R21" s="92"/>
      <c r="S21" s="92"/>
      <c r="T21" s="92"/>
      <c r="U21" s="92"/>
      <c r="V21" s="92"/>
      <c r="W21" s="92"/>
      <c r="X21" s="93"/>
      <c r="Z21" s="12"/>
      <c r="AA21" s="12"/>
      <c r="AB21" s="12"/>
    </row>
    <row r="22" spans="2:28" ht="24">
      <c r="B22" s="109"/>
      <c r="C22" s="98"/>
      <c r="D22" s="98"/>
      <c r="E22" s="98"/>
      <c r="F22" s="98" t="s">
        <v>37</v>
      </c>
      <c r="G22" s="98"/>
      <c r="H22" s="99">
        <v>105</v>
      </c>
      <c r="I22" s="100"/>
      <c r="J22" s="100"/>
      <c r="K22" s="101">
        <v>14</v>
      </c>
      <c r="L22" s="102"/>
      <c r="M22" s="103"/>
      <c r="N22" s="102">
        <v>45</v>
      </c>
      <c r="O22" s="102"/>
      <c r="P22" s="104"/>
      <c r="Q22" s="105">
        <v>23.745999999999999</v>
      </c>
      <c r="R22" s="106"/>
      <c r="S22" s="106"/>
      <c r="T22" s="106"/>
      <c r="U22" s="106"/>
      <c r="V22" s="106"/>
      <c r="W22" s="106"/>
      <c r="X22" s="107"/>
      <c r="Z22" s="12"/>
      <c r="AA22" s="12"/>
      <c r="AB22" s="12"/>
    </row>
    <row r="23" spans="2:28" ht="24">
      <c r="B23" s="109"/>
      <c r="C23" s="98"/>
      <c r="D23" s="98" t="s">
        <v>38</v>
      </c>
      <c r="E23" s="98"/>
      <c r="F23" s="98" t="s">
        <v>37</v>
      </c>
      <c r="G23" s="98"/>
      <c r="H23" s="99">
        <v>285</v>
      </c>
      <c r="I23" s="100"/>
      <c r="J23" s="100"/>
      <c r="K23" s="101">
        <v>14</v>
      </c>
      <c r="L23" s="102"/>
      <c r="M23" s="103"/>
      <c r="N23" s="102">
        <v>45</v>
      </c>
      <c r="O23" s="102"/>
      <c r="P23" s="104"/>
      <c r="Q23" s="105">
        <v>23.747</v>
      </c>
      <c r="R23" s="106"/>
      <c r="S23" s="106"/>
      <c r="T23" s="106"/>
      <c r="U23" s="106"/>
      <c r="V23" s="106"/>
      <c r="W23" s="106"/>
      <c r="X23" s="107"/>
      <c r="Z23" s="12"/>
      <c r="AA23" s="12"/>
      <c r="AB23" s="12"/>
    </row>
    <row r="24" spans="2:28" ht="24.75" thickBot="1">
      <c r="B24" s="110"/>
      <c r="C24" s="94"/>
      <c r="D24" s="94"/>
      <c r="E24" s="94"/>
      <c r="F24" s="94" t="s">
        <v>39</v>
      </c>
      <c r="G24" s="94"/>
      <c r="H24" s="75">
        <v>180</v>
      </c>
      <c r="I24" s="76"/>
      <c r="J24" s="76"/>
      <c r="K24" s="77">
        <v>0</v>
      </c>
      <c r="L24" s="78"/>
      <c r="M24" s="79"/>
      <c r="N24" s="78">
        <v>5</v>
      </c>
      <c r="O24" s="78"/>
      <c r="P24" s="80"/>
      <c r="Q24" s="95">
        <v>36.741999999999997</v>
      </c>
      <c r="R24" s="96"/>
      <c r="S24" s="96"/>
      <c r="T24" s="96"/>
      <c r="U24" s="96"/>
      <c r="V24" s="96"/>
      <c r="W24" s="96"/>
      <c r="X24" s="97"/>
      <c r="Z24" s="12"/>
      <c r="AA24" s="12"/>
      <c r="AB24" s="12"/>
    </row>
    <row r="25" spans="2:28" ht="24">
      <c r="B25" s="108" t="s">
        <v>37</v>
      </c>
      <c r="C25" s="84"/>
      <c r="D25" s="84" t="s">
        <v>35</v>
      </c>
      <c r="E25" s="84"/>
      <c r="F25" s="84" t="s">
        <v>40</v>
      </c>
      <c r="G25" s="84"/>
      <c r="H25" s="85">
        <v>0</v>
      </c>
      <c r="I25" s="86"/>
      <c r="J25" s="86"/>
      <c r="K25" s="87">
        <v>0</v>
      </c>
      <c r="L25" s="88"/>
      <c r="M25" s="89"/>
      <c r="N25" s="88">
        <v>0</v>
      </c>
      <c r="O25" s="88"/>
      <c r="P25" s="90"/>
      <c r="Q25" s="91">
        <v>23.748999999999999</v>
      </c>
      <c r="R25" s="92"/>
      <c r="S25" s="92"/>
      <c r="T25" s="92"/>
      <c r="U25" s="92"/>
      <c r="V25" s="92"/>
      <c r="W25" s="92"/>
      <c r="X25" s="93"/>
      <c r="Z25" s="12"/>
      <c r="AA25" s="12"/>
      <c r="AB25" s="12"/>
    </row>
    <row r="26" spans="2:28" ht="24">
      <c r="B26" s="109"/>
      <c r="C26" s="98"/>
      <c r="D26" s="98"/>
      <c r="E26" s="98"/>
      <c r="F26" s="98" t="s">
        <v>59</v>
      </c>
      <c r="G26" s="98"/>
      <c r="H26" s="99">
        <v>132</v>
      </c>
      <c r="I26" s="100"/>
      <c r="J26" s="100"/>
      <c r="K26" s="101">
        <v>58</v>
      </c>
      <c r="L26" s="102"/>
      <c r="M26" s="103"/>
      <c r="N26" s="102">
        <v>45</v>
      </c>
      <c r="O26" s="102"/>
      <c r="P26" s="104"/>
      <c r="Q26" s="105">
        <v>31.344000000000001</v>
      </c>
      <c r="R26" s="106"/>
      <c r="S26" s="106"/>
      <c r="T26" s="106"/>
      <c r="U26" s="106"/>
      <c r="V26" s="106"/>
      <c r="W26" s="106"/>
      <c r="X26" s="107"/>
      <c r="Z26" s="12"/>
      <c r="AA26" s="12"/>
      <c r="AB26" s="12"/>
    </row>
    <row r="27" spans="2:28" ht="24">
      <c r="B27" s="109"/>
      <c r="C27" s="98"/>
      <c r="D27" s="98" t="s">
        <v>38</v>
      </c>
      <c r="E27" s="98"/>
      <c r="F27" s="98" t="s">
        <v>59</v>
      </c>
      <c r="G27" s="98"/>
      <c r="H27" s="99">
        <v>312</v>
      </c>
      <c r="I27" s="100"/>
      <c r="J27" s="100"/>
      <c r="K27" s="101">
        <v>58</v>
      </c>
      <c r="L27" s="102"/>
      <c r="M27" s="103"/>
      <c r="N27" s="102">
        <v>50</v>
      </c>
      <c r="O27" s="102"/>
      <c r="P27" s="104"/>
      <c r="Q27" s="105">
        <v>31.341999999999999</v>
      </c>
      <c r="R27" s="106"/>
      <c r="S27" s="106"/>
      <c r="T27" s="106"/>
      <c r="U27" s="106"/>
      <c r="V27" s="106"/>
      <c r="W27" s="106"/>
      <c r="X27" s="107"/>
      <c r="Z27" s="12"/>
      <c r="AA27" s="12"/>
      <c r="AB27" s="12"/>
    </row>
    <row r="28" spans="2:28" ht="24.75" thickBot="1">
      <c r="B28" s="110"/>
      <c r="C28" s="94"/>
      <c r="D28" s="94"/>
      <c r="E28" s="94"/>
      <c r="F28" s="94" t="s">
        <v>40</v>
      </c>
      <c r="G28" s="94"/>
      <c r="H28" s="75">
        <v>180</v>
      </c>
      <c r="I28" s="76"/>
      <c r="J28" s="76"/>
      <c r="K28" s="77">
        <v>0</v>
      </c>
      <c r="L28" s="78"/>
      <c r="M28" s="79"/>
      <c r="N28" s="78">
        <v>0</v>
      </c>
      <c r="O28" s="78"/>
      <c r="P28" s="80"/>
      <c r="Q28" s="95">
        <v>23.747</v>
      </c>
      <c r="R28" s="96"/>
      <c r="S28" s="96"/>
      <c r="T28" s="96"/>
      <c r="U28" s="96"/>
      <c r="V28" s="96"/>
      <c r="W28" s="96"/>
      <c r="X28" s="97"/>
      <c r="Z28" s="12"/>
      <c r="AA28" s="12"/>
      <c r="AB28" s="12"/>
    </row>
    <row r="29" spans="2:28" ht="24">
      <c r="B29" s="108" t="s">
        <v>59</v>
      </c>
      <c r="C29" s="84"/>
      <c r="D29" s="84" t="s">
        <v>35</v>
      </c>
      <c r="E29" s="84"/>
      <c r="F29" s="84" t="s">
        <v>19</v>
      </c>
      <c r="G29" s="84"/>
      <c r="H29" s="85">
        <v>0</v>
      </c>
      <c r="I29" s="86"/>
      <c r="J29" s="86"/>
      <c r="K29" s="87">
        <v>0</v>
      </c>
      <c r="L29" s="88"/>
      <c r="M29" s="89"/>
      <c r="N29" s="88">
        <v>0</v>
      </c>
      <c r="O29" s="88"/>
      <c r="P29" s="90"/>
      <c r="Q29" s="91">
        <v>31.343</v>
      </c>
      <c r="R29" s="92"/>
      <c r="S29" s="92"/>
      <c r="T29" s="92"/>
      <c r="U29" s="92"/>
      <c r="V29" s="92"/>
      <c r="W29" s="92"/>
      <c r="X29" s="93"/>
      <c r="Z29" s="12"/>
      <c r="AA29" s="12"/>
      <c r="AB29" s="12"/>
    </row>
    <row r="30" spans="2:28" ht="24">
      <c r="B30" s="109"/>
      <c r="C30" s="98"/>
      <c r="D30" s="98"/>
      <c r="E30" s="98"/>
      <c r="F30" s="98" t="s">
        <v>60</v>
      </c>
      <c r="G30" s="98"/>
      <c r="H30" s="99">
        <v>123</v>
      </c>
      <c r="I30" s="100"/>
      <c r="J30" s="100"/>
      <c r="K30" s="101">
        <v>0</v>
      </c>
      <c r="L30" s="102"/>
      <c r="M30" s="103"/>
      <c r="N30" s="102">
        <v>35</v>
      </c>
      <c r="O30" s="102"/>
      <c r="P30" s="104"/>
      <c r="Q30" s="105">
        <v>24.119</v>
      </c>
      <c r="R30" s="106"/>
      <c r="S30" s="106"/>
      <c r="T30" s="106"/>
      <c r="U30" s="106"/>
      <c r="V30" s="106"/>
      <c r="W30" s="106"/>
      <c r="X30" s="107"/>
      <c r="Z30" s="12"/>
      <c r="AA30" s="12"/>
      <c r="AB30" s="12"/>
    </row>
    <row r="31" spans="2:28" ht="24">
      <c r="B31" s="109"/>
      <c r="C31" s="98"/>
      <c r="D31" s="98" t="s">
        <v>38</v>
      </c>
      <c r="E31" s="98"/>
      <c r="F31" s="98" t="s">
        <v>60</v>
      </c>
      <c r="G31" s="98"/>
      <c r="H31" s="99">
        <v>303</v>
      </c>
      <c r="I31" s="100"/>
      <c r="J31" s="100"/>
      <c r="K31" s="101">
        <v>0</v>
      </c>
      <c r="L31" s="102"/>
      <c r="M31" s="103"/>
      <c r="N31" s="102">
        <v>50</v>
      </c>
      <c r="O31" s="102"/>
      <c r="P31" s="104"/>
      <c r="Q31" s="105">
        <v>24.117000000000001</v>
      </c>
      <c r="R31" s="106"/>
      <c r="S31" s="106"/>
      <c r="T31" s="106"/>
      <c r="U31" s="106"/>
      <c r="V31" s="106"/>
      <c r="W31" s="106"/>
      <c r="X31" s="107"/>
      <c r="Z31" s="12"/>
      <c r="AA31" s="12"/>
      <c r="AB31" s="12"/>
    </row>
    <row r="32" spans="2:28" ht="24.75" thickBot="1">
      <c r="B32" s="110"/>
      <c r="C32" s="94"/>
      <c r="D32" s="94"/>
      <c r="E32" s="94"/>
      <c r="F32" s="94" t="s">
        <v>19</v>
      </c>
      <c r="G32" s="94"/>
      <c r="H32" s="75">
        <v>180</v>
      </c>
      <c r="I32" s="76"/>
      <c r="J32" s="76"/>
      <c r="K32" s="77">
        <v>0</v>
      </c>
      <c r="L32" s="78"/>
      <c r="M32" s="79"/>
      <c r="N32" s="78">
        <v>0</v>
      </c>
      <c r="O32" s="78"/>
      <c r="P32" s="80"/>
      <c r="Q32" s="95">
        <v>31.344000000000001</v>
      </c>
      <c r="R32" s="96"/>
      <c r="S32" s="96"/>
      <c r="T32" s="96"/>
      <c r="U32" s="96"/>
      <c r="V32" s="96"/>
      <c r="W32" s="96"/>
      <c r="X32" s="97"/>
      <c r="Z32" s="12"/>
      <c r="AA32" s="12"/>
      <c r="AB32" s="12"/>
    </row>
    <row r="33" spans="2:28" ht="24">
      <c r="B33" s="108" t="s">
        <v>61</v>
      </c>
      <c r="C33" s="84"/>
      <c r="D33" s="84" t="s">
        <v>35</v>
      </c>
      <c r="E33" s="84"/>
      <c r="F33" s="84" t="s">
        <v>62</v>
      </c>
      <c r="G33" s="84"/>
      <c r="H33" s="85">
        <v>0</v>
      </c>
      <c r="I33" s="86"/>
      <c r="J33" s="86"/>
      <c r="K33" s="87">
        <v>0</v>
      </c>
      <c r="L33" s="88"/>
      <c r="M33" s="89"/>
      <c r="N33" s="88">
        <v>0</v>
      </c>
      <c r="O33" s="88"/>
      <c r="P33" s="90"/>
      <c r="Q33" s="91">
        <v>24.117999999999999</v>
      </c>
      <c r="R33" s="92"/>
      <c r="S33" s="92"/>
      <c r="T33" s="92"/>
      <c r="U33" s="92"/>
      <c r="V33" s="92"/>
      <c r="W33" s="92"/>
      <c r="X33" s="93"/>
      <c r="Z33" s="12"/>
      <c r="AA33" s="12"/>
      <c r="AB33" s="12"/>
    </row>
    <row r="34" spans="2:28" ht="24">
      <c r="B34" s="109"/>
      <c r="C34" s="98"/>
      <c r="D34" s="98"/>
      <c r="E34" s="98"/>
      <c r="F34" s="98" t="s">
        <v>63</v>
      </c>
      <c r="G34" s="98"/>
      <c r="H34" s="99">
        <v>164</v>
      </c>
      <c r="I34" s="100"/>
      <c r="J34" s="100"/>
      <c r="K34" s="101">
        <v>6</v>
      </c>
      <c r="L34" s="102"/>
      <c r="M34" s="103"/>
      <c r="N34" s="102">
        <v>25</v>
      </c>
      <c r="O34" s="102"/>
      <c r="P34" s="104"/>
      <c r="Q34" s="105">
        <v>25.966999999999999</v>
      </c>
      <c r="R34" s="106"/>
      <c r="S34" s="106"/>
      <c r="T34" s="106"/>
      <c r="U34" s="106"/>
      <c r="V34" s="106"/>
      <c r="W34" s="106"/>
      <c r="X34" s="107"/>
      <c r="Z34" s="12"/>
      <c r="AA34" s="12"/>
      <c r="AB34" s="12"/>
    </row>
    <row r="35" spans="2:28" ht="24">
      <c r="B35" s="109"/>
      <c r="C35" s="98"/>
      <c r="D35" s="98" t="s">
        <v>38</v>
      </c>
      <c r="E35" s="98"/>
      <c r="F35" s="98" t="s">
        <v>63</v>
      </c>
      <c r="G35" s="98"/>
      <c r="H35" s="99">
        <v>344</v>
      </c>
      <c r="I35" s="100"/>
      <c r="J35" s="100"/>
      <c r="K35" s="101">
        <v>6</v>
      </c>
      <c r="L35" s="102"/>
      <c r="M35" s="103"/>
      <c r="N35" s="102">
        <v>20</v>
      </c>
      <c r="O35" s="102"/>
      <c r="P35" s="104"/>
      <c r="Q35" s="105">
        <v>25.966000000000001</v>
      </c>
      <c r="R35" s="106"/>
      <c r="S35" s="106"/>
      <c r="T35" s="106"/>
      <c r="U35" s="106"/>
      <c r="V35" s="106"/>
      <c r="W35" s="106"/>
      <c r="X35" s="107"/>
      <c r="Z35" s="12"/>
      <c r="AA35" s="12"/>
      <c r="AB35" s="12"/>
    </row>
    <row r="36" spans="2:28" ht="24.75" thickBot="1">
      <c r="B36" s="110"/>
      <c r="C36" s="94"/>
      <c r="D36" s="94"/>
      <c r="E36" s="94"/>
      <c r="F36" s="94" t="s">
        <v>62</v>
      </c>
      <c r="G36" s="94"/>
      <c r="H36" s="75">
        <v>179</v>
      </c>
      <c r="I36" s="76"/>
      <c r="J36" s="76"/>
      <c r="K36" s="77">
        <v>59</v>
      </c>
      <c r="L36" s="78"/>
      <c r="M36" s="79"/>
      <c r="N36" s="78">
        <v>55</v>
      </c>
      <c r="O36" s="78"/>
      <c r="P36" s="80"/>
      <c r="Q36" s="95">
        <v>24.116</v>
      </c>
      <c r="R36" s="96"/>
      <c r="S36" s="96"/>
      <c r="T36" s="96"/>
      <c r="U36" s="96"/>
      <c r="V36" s="96"/>
      <c r="W36" s="96"/>
      <c r="X36" s="97"/>
      <c r="Z36" s="12"/>
      <c r="AA36" s="12"/>
      <c r="AB36" s="12"/>
    </row>
    <row r="37" spans="2:28" ht="24">
      <c r="B37" s="108" t="s">
        <v>58</v>
      </c>
      <c r="C37" s="84"/>
      <c r="D37" s="84" t="s">
        <v>35</v>
      </c>
      <c r="E37" s="84"/>
      <c r="F37" s="84" t="s">
        <v>60</v>
      </c>
      <c r="G37" s="84"/>
      <c r="H37" s="85">
        <v>0</v>
      </c>
      <c r="I37" s="86"/>
      <c r="J37" s="86"/>
      <c r="K37" s="87">
        <v>0</v>
      </c>
      <c r="L37" s="88"/>
      <c r="M37" s="89"/>
      <c r="N37" s="88">
        <v>0</v>
      </c>
      <c r="O37" s="88"/>
      <c r="P37" s="90"/>
      <c r="Q37" s="91">
        <v>25.966999999999999</v>
      </c>
      <c r="R37" s="92"/>
      <c r="S37" s="92"/>
      <c r="T37" s="92"/>
      <c r="U37" s="92"/>
      <c r="V37" s="92"/>
      <c r="W37" s="92"/>
      <c r="X37" s="93"/>
      <c r="Z37" s="12"/>
      <c r="AA37" s="12"/>
      <c r="AB37" s="12"/>
    </row>
    <row r="38" spans="2:28" ht="24">
      <c r="B38" s="109"/>
      <c r="C38" s="98"/>
      <c r="D38" s="98"/>
      <c r="E38" s="98"/>
      <c r="F38" s="98" t="s">
        <v>41</v>
      </c>
      <c r="G38" s="98"/>
      <c r="H38" s="99">
        <v>151</v>
      </c>
      <c r="I38" s="100"/>
      <c r="J38" s="100"/>
      <c r="K38" s="101">
        <v>59</v>
      </c>
      <c r="L38" s="102"/>
      <c r="M38" s="103"/>
      <c r="N38" s="102">
        <v>15</v>
      </c>
      <c r="O38" s="102"/>
      <c r="P38" s="104"/>
      <c r="Q38" s="105">
        <v>19.579999999999998</v>
      </c>
      <c r="R38" s="106"/>
      <c r="S38" s="106"/>
      <c r="T38" s="106"/>
      <c r="U38" s="106"/>
      <c r="V38" s="106"/>
      <c r="W38" s="106"/>
      <c r="X38" s="107"/>
      <c r="Z38" s="12"/>
      <c r="AA38" s="12"/>
      <c r="AB38" s="12"/>
    </row>
    <row r="39" spans="2:28" ht="24">
      <c r="B39" s="109"/>
      <c r="C39" s="98"/>
      <c r="D39" s="98" t="s">
        <v>38</v>
      </c>
      <c r="E39" s="98"/>
      <c r="F39" s="98" t="s">
        <v>41</v>
      </c>
      <c r="G39" s="98"/>
      <c r="H39" s="99">
        <v>331</v>
      </c>
      <c r="I39" s="100"/>
      <c r="J39" s="100"/>
      <c r="K39" s="101">
        <v>59</v>
      </c>
      <c r="L39" s="102"/>
      <c r="M39" s="103"/>
      <c r="N39" s="102">
        <v>10</v>
      </c>
      <c r="O39" s="102"/>
      <c r="P39" s="104"/>
      <c r="Q39" s="105">
        <v>19.581</v>
      </c>
      <c r="R39" s="106"/>
      <c r="S39" s="106"/>
      <c r="T39" s="106"/>
      <c r="U39" s="106"/>
      <c r="V39" s="106"/>
      <c r="W39" s="106"/>
      <c r="X39" s="107"/>
      <c r="Z39" s="12"/>
      <c r="AA39" s="12"/>
      <c r="AB39" s="12"/>
    </row>
    <row r="40" spans="2:28" ht="24.75" thickBot="1">
      <c r="B40" s="110"/>
      <c r="C40" s="94"/>
      <c r="D40" s="94"/>
      <c r="E40" s="94"/>
      <c r="F40" s="94" t="s">
        <v>60</v>
      </c>
      <c r="G40" s="94"/>
      <c r="H40" s="75">
        <v>180</v>
      </c>
      <c r="I40" s="76"/>
      <c r="J40" s="76"/>
      <c r="K40" s="77">
        <v>0</v>
      </c>
      <c r="L40" s="78"/>
      <c r="M40" s="79"/>
      <c r="N40" s="78">
        <v>0</v>
      </c>
      <c r="O40" s="78"/>
      <c r="P40" s="80"/>
      <c r="Q40" s="95">
        <v>25.966000000000001</v>
      </c>
      <c r="R40" s="96"/>
      <c r="S40" s="96"/>
      <c r="T40" s="96"/>
      <c r="U40" s="96"/>
      <c r="V40" s="96"/>
      <c r="W40" s="96"/>
      <c r="X40" s="97"/>
      <c r="Z40" s="12"/>
      <c r="AA40" s="12"/>
      <c r="AB40" s="12"/>
    </row>
  </sheetData>
  <mergeCells count="205">
    <mergeCell ref="D35:E36"/>
    <mergeCell ref="B37:C40"/>
    <mergeCell ref="D37:E38"/>
    <mergeCell ref="D39:E40"/>
    <mergeCell ref="A1:X3"/>
    <mergeCell ref="H6:J6"/>
    <mergeCell ref="K6:M6"/>
    <mergeCell ref="N6:P6"/>
    <mergeCell ref="D19:E20"/>
    <mergeCell ref="B21:C24"/>
    <mergeCell ref="D21:E22"/>
    <mergeCell ref="D23:E24"/>
    <mergeCell ref="B25:C28"/>
    <mergeCell ref="D25:E26"/>
    <mergeCell ref="D27:E28"/>
    <mergeCell ref="B29:C32"/>
    <mergeCell ref="D29:E30"/>
    <mergeCell ref="D31:E32"/>
    <mergeCell ref="B7:C8"/>
    <mergeCell ref="D7:E8"/>
    <mergeCell ref="F7:G7"/>
    <mergeCell ref="Q7:X7"/>
    <mergeCell ref="B9:C12"/>
    <mergeCell ref="D9:E10"/>
    <mergeCell ref="D11:E12"/>
    <mergeCell ref="B13:C16"/>
    <mergeCell ref="D13:E14"/>
    <mergeCell ref="D15:E16"/>
    <mergeCell ref="F38:G38"/>
    <mergeCell ref="H38:J38"/>
    <mergeCell ref="K38:M38"/>
    <mergeCell ref="N38:P38"/>
    <mergeCell ref="Q38:X38"/>
    <mergeCell ref="F34:G34"/>
    <mergeCell ref="H34:J34"/>
    <mergeCell ref="K34:M34"/>
    <mergeCell ref="N34:P34"/>
    <mergeCell ref="Q34:X34"/>
    <mergeCell ref="F35:G35"/>
    <mergeCell ref="H35:J35"/>
    <mergeCell ref="K35:M35"/>
    <mergeCell ref="N35:P35"/>
    <mergeCell ref="Q35:X35"/>
    <mergeCell ref="F36:G36"/>
    <mergeCell ref="H36:J36"/>
    <mergeCell ref="K36:M36"/>
    <mergeCell ref="N36:P36"/>
    <mergeCell ref="Q36:X36"/>
    <mergeCell ref="F39:G39"/>
    <mergeCell ref="H39:J39"/>
    <mergeCell ref="K39:M39"/>
    <mergeCell ref="N39:P39"/>
    <mergeCell ref="Q39:X39"/>
    <mergeCell ref="F40:G40"/>
    <mergeCell ref="H40:J40"/>
    <mergeCell ref="K40:M40"/>
    <mergeCell ref="N40:P40"/>
    <mergeCell ref="Q40:X40"/>
    <mergeCell ref="F37:G37"/>
    <mergeCell ref="H37:J37"/>
    <mergeCell ref="K37:M37"/>
    <mergeCell ref="N37:P37"/>
    <mergeCell ref="Q37:X37"/>
    <mergeCell ref="B33:C36"/>
    <mergeCell ref="F30:G30"/>
    <mergeCell ref="H30:J30"/>
    <mergeCell ref="K30:M30"/>
    <mergeCell ref="N30:P30"/>
    <mergeCell ref="Q30:X30"/>
    <mergeCell ref="F31:G31"/>
    <mergeCell ref="H31:J31"/>
    <mergeCell ref="K31:M31"/>
    <mergeCell ref="N31:P31"/>
    <mergeCell ref="Q31:X31"/>
    <mergeCell ref="F32:G32"/>
    <mergeCell ref="H32:J32"/>
    <mergeCell ref="K32:M32"/>
    <mergeCell ref="N32:P32"/>
    <mergeCell ref="Q32:X32"/>
    <mergeCell ref="F33:G33"/>
    <mergeCell ref="H33:J33"/>
    <mergeCell ref="K33:M33"/>
    <mergeCell ref="N33:P33"/>
    <mergeCell ref="Q33:X33"/>
    <mergeCell ref="D33:E34"/>
    <mergeCell ref="F26:G26"/>
    <mergeCell ref="H26:J26"/>
    <mergeCell ref="K26:M26"/>
    <mergeCell ref="N26:P26"/>
    <mergeCell ref="Q26:X26"/>
    <mergeCell ref="F27:G27"/>
    <mergeCell ref="H27:J27"/>
    <mergeCell ref="K27:M27"/>
    <mergeCell ref="N27:P27"/>
    <mergeCell ref="Q27:X27"/>
    <mergeCell ref="F28:G28"/>
    <mergeCell ref="H28:J28"/>
    <mergeCell ref="K28:M28"/>
    <mergeCell ref="N28:P28"/>
    <mergeCell ref="Q28:X28"/>
    <mergeCell ref="F29:G29"/>
    <mergeCell ref="H29:J29"/>
    <mergeCell ref="K29:M29"/>
    <mergeCell ref="N29:P29"/>
    <mergeCell ref="Q29:X29"/>
    <mergeCell ref="F22:G22"/>
    <mergeCell ref="H22:J22"/>
    <mergeCell ref="K22:M22"/>
    <mergeCell ref="N22:P22"/>
    <mergeCell ref="Q22:X22"/>
    <mergeCell ref="F23:G23"/>
    <mergeCell ref="H23:J23"/>
    <mergeCell ref="K23:M23"/>
    <mergeCell ref="N23:P23"/>
    <mergeCell ref="Q23:X23"/>
    <mergeCell ref="F24:G24"/>
    <mergeCell ref="H24:J24"/>
    <mergeCell ref="K24:M24"/>
    <mergeCell ref="N24:P24"/>
    <mergeCell ref="Q24:X24"/>
    <mergeCell ref="F25:G25"/>
    <mergeCell ref="H25:J25"/>
    <mergeCell ref="K25:M25"/>
    <mergeCell ref="N25:P25"/>
    <mergeCell ref="Q25:X25"/>
    <mergeCell ref="K20:M20"/>
    <mergeCell ref="N20:P20"/>
    <mergeCell ref="Q20:X20"/>
    <mergeCell ref="F21:G21"/>
    <mergeCell ref="H21:J21"/>
    <mergeCell ref="K21:M21"/>
    <mergeCell ref="N21:P21"/>
    <mergeCell ref="Q21:X21"/>
    <mergeCell ref="F18:G18"/>
    <mergeCell ref="H18:J18"/>
    <mergeCell ref="K18:M18"/>
    <mergeCell ref="N18:P18"/>
    <mergeCell ref="Q18:X18"/>
    <mergeCell ref="F19:G19"/>
    <mergeCell ref="H19:J19"/>
    <mergeCell ref="K19:M19"/>
    <mergeCell ref="N19:P19"/>
    <mergeCell ref="Q19:X19"/>
    <mergeCell ref="B17:C20"/>
    <mergeCell ref="F14:G14"/>
    <mergeCell ref="H14:J14"/>
    <mergeCell ref="K14:M14"/>
    <mergeCell ref="N14:P14"/>
    <mergeCell ref="Q14:X14"/>
    <mergeCell ref="F15:G15"/>
    <mergeCell ref="H15:J15"/>
    <mergeCell ref="K15:M15"/>
    <mergeCell ref="N15:P15"/>
    <mergeCell ref="Q15:X15"/>
    <mergeCell ref="F16:G16"/>
    <mergeCell ref="H16:J16"/>
    <mergeCell ref="K16:M16"/>
    <mergeCell ref="N16:P16"/>
    <mergeCell ref="Q16:X16"/>
    <mergeCell ref="F17:G17"/>
    <mergeCell ref="H17:J17"/>
    <mergeCell ref="K17:M17"/>
    <mergeCell ref="N17:P17"/>
    <mergeCell ref="Q17:X17"/>
    <mergeCell ref="D17:E18"/>
    <mergeCell ref="F20:G20"/>
    <mergeCell ref="H20:J20"/>
    <mergeCell ref="F13:G13"/>
    <mergeCell ref="H13:J13"/>
    <mergeCell ref="K13:M13"/>
    <mergeCell ref="N13:P13"/>
    <mergeCell ref="Q13:X13"/>
    <mergeCell ref="F10:G10"/>
    <mergeCell ref="H10:J10"/>
    <mergeCell ref="K10:M10"/>
    <mergeCell ref="N10:P10"/>
    <mergeCell ref="Q10:X10"/>
    <mergeCell ref="F11:G11"/>
    <mergeCell ref="H11:J11"/>
    <mergeCell ref="K11:M11"/>
    <mergeCell ref="N11:P11"/>
    <mergeCell ref="Q11:X11"/>
    <mergeCell ref="F9:G9"/>
    <mergeCell ref="H9:J9"/>
    <mergeCell ref="K9:M9"/>
    <mergeCell ref="N9:P9"/>
    <mergeCell ref="Q9:X9"/>
    <mergeCell ref="F12:G12"/>
    <mergeCell ref="H12:J12"/>
    <mergeCell ref="K12:M12"/>
    <mergeCell ref="N12:P12"/>
    <mergeCell ref="Q12:X12"/>
    <mergeCell ref="B5:C6"/>
    <mergeCell ref="D5:E6"/>
    <mergeCell ref="F5:G6"/>
    <mergeCell ref="H7:J7"/>
    <mergeCell ref="K7:M7"/>
    <mergeCell ref="N7:P7"/>
    <mergeCell ref="Q5:X6"/>
    <mergeCell ref="H5:P5"/>
    <mergeCell ref="F8:G8"/>
    <mergeCell ref="H8:J8"/>
    <mergeCell ref="K8:M8"/>
    <mergeCell ref="N8:P8"/>
    <mergeCell ref="Q8:X8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12" scale="63" fitToWidth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CR87"/>
  <sheetViews>
    <sheetView showGridLines="0" tabSelected="1" view="pageBreakPreview" topLeftCell="B1" zoomScale="70" zoomScaleNormal="55" zoomScaleSheetLayoutView="70" workbookViewId="0">
      <selection activeCell="B2" sqref="B2"/>
    </sheetView>
  </sheetViews>
  <sheetFormatPr defaultRowHeight="18.75"/>
  <cols>
    <col min="2" max="7" width="5.625" customWidth="1"/>
    <col min="8" max="14" width="5.625" style="2" customWidth="1"/>
    <col min="15" max="63" width="5.625" customWidth="1"/>
    <col min="64" max="65" width="5.125" customWidth="1"/>
    <col min="66" max="66" width="17.375" customWidth="1"/>
    <col min="67" max="77" width="5.125" customWidth="1"/>
    <col min="78" max="78" width="9" customWidth="1"/>
    <col min="79" max="79" width="17.625" style="13" customWidth="1"/>
    <col min="80" max="81" width="17.625" style="14" customWidth="1"/>
    <col min="82" max="82" width="12.75" style="14" customWidth="1"/>
    <col min="83" max="84" width="14" style="13" customWidth="1"/>
    <col min="85" max="85" width="9" style="13" customWidth="1"/>
    <col min="86" max="86" width="10.125" style="13" customWidth="1"/>
    <col min="87" max="91" width="9" style="13" customWidth="1"/>
    <col min="92" max="92" width="9" customWidth="1"/>
    <col min="93" max="93" width="11.5" customWidth="1"/>
    <col min="94" max="94" width="17" customWidth="1"/>
    <col min="95" max="95" width="16" customWidth="1"/>
    <col min="96" max="96" width="17.75" customWidth="1"/>
    <col min="97" max="98" width="9" customWidth="1"/>
  </cols>
  <sheetData>
    <row r="1" spans="2:96" ht="32.25">
      <c r="B1" s="251" t="s">
        <v>124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</row>
    <row r="2" spans="2:96" ht="9.9499999999999993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2:96" ht="26.25" thickBot="1">
      <c r="B3" s="252" t="s">
        <v>33</v>
      </c>
      <c r="C3" s="253"/>
      <c r="D3" s="254"/>
      <c r="E3" s="255"/>
      <c r="F3" s="5"/>
      <c r="G3" s="262" t="s">
        <v>26</v>
      </c>
      <c r="H3" s="263"/>
      <c r="I3" s="263"/>
      <c r="J3" s="263"/>
      <c r="K3" s="264" t="s">
        <v>42</v>
      </c>
      <c r="L3" s="264"/>
      <c r="M3" s="265"/>
      <c r="N3" s="265"/>
      <c r="O3" s="10" t="s">
        <v>43</v>
      </c>
      <c r="P3" s="265"/>
      <c r="Q3" s="265"/>
      <c r="R3" s="10" t="s">
        <v>44</v>
      </c>
      <c r="S3" s="265"/>
      <c r="T3" s="265"/>
      <c r="U3" s="263" t="s">
        <v>45</v>
      </c>
      <c r="V3" s="263"/>
      <c r="W3" s="10"/>
      <c r="X3" s="8"/>
      <c r="Y3" s="262" t="s">
        <v>29</v>
      </c>
      <c r="Z3" s="263"/>
      <c r="AA3" s="263"/>
      <c r="AB3" s="265"/>
      <c r="AC3" s="265"/>
      <c r="AD3" s="265"/>
      <c r="AE3" s="266"/>
      <c r="AF3" s="262" t="s">
        <v>47</v>
      </c>
      <c r="AG3" s="263"/>
      <c r="AH3" s="263"/>
      <c r="AI3" s="265"/>
      <c r="AJ3" s="265"/>
      <c r="AK3" s="265"/>
      <c r="AL3" s="266"/>
      <c r="AM3" s="262" t="s">
        <v>28</v>
      </c>
      <c r="AN3" s="263"/>
      <c r="AO3" s="263"/>
      <c r="AP3" s="267"/>
      <c r="AQ3" s="267"/>
      <c r="AR3" s="267"/>
      <c r="AS3" s="268"/>
      <c r="AT3" s="2"/>
      <c r="AU3" s="262" t="s">
        <v>31</v>
      </c>
      <c r="AV3" s="263"/>
      <c r="AW3" s="263"/>
      <c r="AX3" s="7"/>
      <c r="AY3" s="269"/>
      <c r="AZ3" s="269"/>
      <c r="BA3" s="269"/>
      <c r="BB3" s="263" t="s">
        <v>53</v>
      </c>
      <c r="BC3" s="263"/>
      <c r="BD3" s="265"/>
      <c r="BE3" s="265"/>
      <c r="BF3" s="265"/>
      <c r="BG3" s="263" t="s">
        <v>54</v>
      </c>
      <c r="BH3" s="270"/>
      <c r="BJ3" s="271" t="s">
        <v>32</v>
      </c>
      <c r="BK3" s="272"/>
    </row>
    <row r="4" spans="2:96" ht="21.75" thickBot="1">
      <c r="B4" s="256"/>
      <c r="C4" s="257"/>
      <c r="D4" s="257"/>
      <c r="E4" s="258"/>
      <c r="F4" s="5"/>
      <c r="G4" s="273" t="s">
        <v>27</v>
      </c>
      <c r="H4" s="274"/>
      <c r="I4" s="274"/>
      <c r="J4" s="274"/>
      <c r="K4" s="277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9"/>
      <c r="AC4" s="282" t="s">
        <v>30</v>
      </c>
      <c r="AD4" s="283"/>
      <c r="AE4" s="283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7"/>
      <c r="AT4" s="2"/>
      <c r="AU4" s="273" t="s">
        <v>123</v>
      </c>
      <c r="AV4" s="274"/>
      <c r="AW4" s="274"/>
      <c r="AX4" s="277"/>
      <c r="AY4" s="278"/>
      <c r="AZ4" s="278"/>
      <c r="BA4" s="278"/>
      <c r="BB4" s="278"/>
      <c r="BC4" s="278"/>
      <c r="BD4" s="278"/>
      <c r="BE4" s="278"/>
      <c r="BF4" s="278"/>
      <c r="BG4" s="278"/>
      <c r="BH4" s="279"/>
      <c r="BJ4" s="290"/>
      <c r="BK4" s="291"/>
    </row>
    <row r="5" spans="2:96" ht="19.5" thickBot="1">
      <c r="B5" s="259"/>
      <c r="C5" s="260"/>
      <c r="D5" s="260"/>
      <c r="E5" s="261"/>
      <c r="F5" s="2"/>
      <c r="G5" s="275"/>
      <c r="H5" s="276"/>
      <c r="I5" s="276"/>
      <c r="J5" s="276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1"/>
      <c r="AC5" s="284"/>
      <c r="AD5" s="285"/>
      <c r="AE5" s="285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9"/>
      <c r="AT5" s="2"/>
      <c r="AU5" s="275"/>
      <c r="AV5" s="276"/>
      <c r="AW5" s="276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1"/>
      <c r="BJ5" s="292"/>
      <c r="BK5" s="293"/>
    </row>
    <row r="6" spans="2:96" ht="9.9499999999999993" customHeight="1">
      <c r="H6"/>
      <c r="I6"/>
      <c r="J6"/>
      <c r="K6"/>
      <c r="L6"/>
      <c r="M6"/>
      <c r="N6"/>
    </row>
    <row r="7" spans="2:96" s="9" customFormat="1" ht="21.75" thickBot="1">
      <c r="B7" s="18" t="s">
        <v>77</v>
      </c>
      <c r="H7" s="6"/>
      <c r="I7" s="6"/>
      <c r="J7" s="6"/>
      <c r="K7" s="6"/>
      <c r="L7" s="6"/>
      <c r="M7" s="6"/>
      <c r="N7" s="6"/>
      <c r="U7" s="19"/>
      <c r="AU7" s="18" t="s">
        <v>78</v>
      </c>
      <c r="CA7" s="15" t="s">
        <v>67</v>
      </c>
      <c r="CB7" s="16" t="s">
        <v>68</v>
      </c>
      <c r="CC7" s="16" t="s">
        <v>69</v>
      </c>
      <c r="CD7" s="16" t="s">
        <v>70</v>
      </c>
      <c r="CE7" s="16" t="s">
        <v>71</v>
      </c>
      <c r="CF7" s="16" t="s">
        <v>72</v>
      </c>
      <c r="CG7" s="17">
        <v>1</v>
      </c>
      <c r="CH7" s="17">
        <v>2</v>
      </c>
      <c r="CI7" s="17">
        <v>3</v>
      </c>
      <c r="CJ7" s="17">
        <v>4</v>
      </c>
      <c r="CK7" s="17">
        <v>5</v>
      </c>
      <c r="CL7" s="17">
        <v>6</v>
      </c>
      <c r="CM7" s="17">
        <v>7</v>
      </c>
      <c r="CN7" s="17">
        <v>8</v>
      </c>
      <c r="CO7" s="9" t="s">
        <v>73</v>
      </c>
      <c r="CP7" s="16" t="s">
        <v>74</v>
      </c>
      <c r="CQ7" s="9" t="s">
        <v>75</v>
      </c>
      <c r="CR7" s="9" t="s">
        <v>76</v>
      </c>
    </row>
    <row r="8" spans="2:96" ht="27.95" customHeight="1">
      <c r="B8" s="217" t="s">
        <v>2</v>
      </c>
      <c r="C8" s="218"/>
      <c r="D8" s="170" t="s">
        <v>4</v>
      </c>
      <c r="E8" s="218"/>
      <c r="F8" s="170" t="s">
        <v>5</v>
      </c>
      <c r="G8" s="218"/>
      <c r="H8" s="170" t="s">
        <v>6</v>
      </c>
      <c r="I8" s="171"/>
      <c r="J8" s="171"/>
      <c r="K8" s="171"/>
      <c r="L8" s="171"/>
      <c r="M8" s="171"/>
      <c r="N8" s="218"/>
      <c r="O8" s="170" t="s">
        <v>7</v>
      </c>
      <c r="P8" s="171"/>
      <c r="Q8" s="171"/>
      <c r="R8" s="171"/>
      <c r="S8" s="171"/>
      <c r="T8" s="171"/>
      <c r="U8" s="218"/>
      <c r="V8" s="170" t="s">
        <v>8</v>
      </c>
      <c r="W8" s="171"/>
      <c r="X8" s="171"/>
      <c r="Y8" s="171"/>
      <c r="Z8" s="171"/>
      <c r="AA8" s="171"/>
      <c r="AB8" s="218"/>
      <c r="AC8" s="224" t="s">
        <v>1</v>
      </c>
      <c r="AD8" s="224"/>
      <c r="AE8" s="224"/>
      <c r="AF8" s="210" t="s">
        <v>9</v>
      </c>
      <c r="AG8" s="211"/>
      <c r="AH8" s="211"/>
      <c r="AI8" s="211"/>
      <c r="AJ8" s="211"/>
      <c r="AK8" s="211"/>
      <c r="AL8" s="212"/>
      <c r="AM8" s="170" t="s">
        <v>0</v>
      </c>
      <c r="AN8" s="171"/>
      <c r="AO8" s="171"/>
      <c r="AP8" s="171"/>
      <c r="AQ8" s="171"/>
      <c r="AR8" s="171"/>
      <c r="AS8" s="172"/>
      <c r="AU8" s="241" t="s">
        <v>79</v>
      </c>
      <c r="AV8" s="177"/>
      <c r="AW8" s="294" t="s">
        <v>80</v>
      </c>
      <c r="AX8" s="146"/>
      <c r="AY8" s="146"/>
      <c r="AZ8" s="146"/>
      <c r="BA8" s="146"/>
      <c r="BB8" s="295"/>
      <c r="BC8" s="294" t="s">
        <v>81</v>
      </c>
      <c r="BD8" s="146"/>
      <c r="BE8" s="146"/>
      <c r="BF8" s="146"/>
      <c r="BG8" s="146"/>
      <c r="BH8" s="300"/>
    </row>
    <row r="9" spans="2:96" ht="23.25" customHeight="1" thickBot="1">
      <c r="B9" s="219"/>
      <c r="C9" s="220"/>
      <c r="D9" s="221"/>
      <c r="E9" s="220"/>
      <c r="F9" s="221"/>
      <c r="G9" s="220"/>
      <c r="H9" s="247" t="s">
        <v>55</v>
      </c>
      <c r="I9" s="175"/>
      <c r="J9" s="175"/>
      <c r="K9" s="173" t="s">
        <v>56</v>
      </c>
      <c r="L9" s="174"/>
      <c r="M9" s="175" t="s">
        <v>57</v>
      </c>
      <c r="N9" s="248"/>
      <c r="O9" s="247" t="s">
        <v>55</v>
      </c>
      <c r="P9" s="175"/>
      <c r="Q9" s="175"/>
      <c r="R9" s="173" t="s">
        <v>56</v>
      </c>
      <c r="S9" s="174"/>
      <c r="T9" s="175" t="s">
        <v>57</v>
      </c>
      <c r="U9" s="248"/>
      <c r="V9" s="247" t="s">
        <v>55</v>
      </c>
      <c r="W9" s="175"/>
      <c r="X9" s="175"/>
      <c r="Y9" s="173" t="s">
        <v>56</v>
      </c>
      <c r="Z9" s="174"/>
      <c r="AA9" s="175" t="s">
        <v>57</v>
      </c>
      <c r="AB9" s="248"/>
      <c r="AC9" s="304" t="s">
        <v>57</v>
      </c>
      <c r="AD9" s="305"/>
      <c r="AE9" s="306"/>
      <c r="AF9" s="247" t="s">
        <v>55</v>
      </c>
      <c r="AG9" s="175"/>
      <c r="AH9" s="175"/>
      <c r="AI9" s="173" t="s">
        <v>56</v>
      </c>
      <c r="AJ9" s="174"/>
      <c r="AK9" s="175" t="s">
        <v>57</v>
      </c>
      <c r="AL9" s="248"/>
      <c r="AM9" s="247" t="s">
        <v>55</v>
      </c>
      <c r="AN9" s="175"/>
      <c r="AO9" s="175"/>
      <c r="AP9" s="173" t="s">
        <v>56</v>
      </c>
      <c r="AQ9" s="174"/>
      <c r="AR9" s="175" t="s">
        <v>57</v>
      </c>
      <c r="AS9" s="176"/>
      <c r="AU9" s="166"/>
      <c r="AV9" s="167"/>
      <c r="AW9" s="296"/>
      <c r="AX9" s="157"/>
      <c r="AY9" s="157"/>
      <c r="AZ9" s="157"/>
      <c r="BA9" s="157"/>
      <c r="BB9" s="297"/>
      <c r="BC9" s="296"/>
      <c r="BD9" s="157"/>
      <c r="BE9" s="157"/>
      <c r="BF9" s="157"/>
      <c r="BG9" s="157"/>
      <c r="BH9" s="301"/>
    </row>
    <row r="10" spans="2:96" ht="27.95" customHeight="1" thickTop="1">
      <c r="B10" s="166" t="s">
        <v>15</v>
      </c>
      <c r="C10" s="167"/>
      <c r="D10" s="167" t="s">
        <v>10</v>
      </c>
      <c r="E10" s="167"/>
      <c r="F10" s="167" t="s">
        <v>11</v>
      </c>
      <c r="G10" s="167"/>
      <c r="H10" s="307">
        <f>'①野帳（入力）'!H7</f>
        <v>0</v>
      </c>
      <c r="I10" s="307"/>
      <c r="J10" s="308"/>
      <c r="K10" s="309">
        <f>'①野帳（入力）'!K7</f>
        <v>0</v>
      </c>
      <c r="L10" s="310"/>
      <c r="M10" s="311">
        <f>'①野帳（入力）'!N7</f>
        <v>0</v>
      </c>
      <c r="N10" s="312"/>
      <c r="O10" s="225">
        <f>INT(CC10/3600)</f>
        <v>62</v>
      </c>
      <c r="P10" s="225"/>
      <c r="Q10" s="226"/>
      <c r="R10" s="229">
        <f>INT((CC10-O10*3600)/60)</f>
        <v>30</v>
      </c>
      <c r="S10" s="230"/>
      <c r="T10" s="233">
        <f>ROUND(CC10-O10*3600-R10*60,0)</f>
        <v>45</v>
      </c>
      <c r="U10" s="234"/>
      <c r="V10" s="140" t="s">
        <v>82</v>
      </c>
      <c r="W10" s="140"/>
      <c r="X10" s="140"/>
      <c r="Y10" s="141"/>
      <c r="Z10" s="141"/>
      <c r="AA10" s="141"/>
      <c r="AB10" s="141"/>
      <c r="AC10" s="238" t="s">
        <v>82</v>
      </c>
      <c r="AD10" s="239"/>
      <c r="AE10" s="240"/>
      <c r="AF10" s="140" t="s">
        <v>82</v>
      </c>
      <c r="AG10" s="140"/>
      <c r="AH10" s="140"/>
      <c r="AI10" s="140"/>
      <c r="AJ10" s="141"/>
      <c r="AK10" s="141"/>
      <c r="AL10" s="141"/>
      <c r="AM10" s="140" t="s">
        <v>82</v>
      </c>
      <c r="AN10" s="140"/>
      <c r="AO10" s="140"/>
      <c r="AP10" s="141"/>
      <c r="AQ10" s="141"/>
      <c r="AR10" s="141"/>
      <c r="AS10" s="142"/>
      <c r="AU10" s="242"/>
      <c r="AV10" s="178"/>
      <c r="AW10" s="148"/>
      <c r="AX10" s="148"/>
      <c r="AY10" s="148"/>
      <c r="AZ10" s="148"/>
      <c r="BA10" s="148"/>
      <c r="BB10" s="298"/>
      <c r="BC10" s="148"/>
      <c r="BD10" s="148"/>
      <c r="BE10" s="148"/>
      <c r="BF10" s="148"/>
      <c r="BG10" s="148"/>
      <c r="BH10" s="302"/>
      <c r="CA10" s="13">
        <f>ROUND(H10*3600+K10*60+M10,0)</f>
        <v>0</v>
      </c>
      <c r="CB10" s="246">
        <f>ROUND(CA11-CA10,0)</f>
        <v>225045</v>
      </c>
      <c r="CC10" s="246">
        <f>IF(CB10&gt;0,CB10,CB10+3600*360)</f>
        <v>225045</v>
      </c>
      <c r="CE10" s="245">
        <f>ROUND(1080*3600-CD44,0)</f>
        <v>5</v>
      </c>
    </row>
    <row r="11" spans="2:96" ht="27.95" customHeight="1" thickBot="1">
      <c r="B11" s="222"/>
      <c r="C11" s="223"/>
      <c r="D11" s="223"/>
      <c r="E11" s="223"/>
      <c r="F11" s="223" t="s">
        <v>16</v>
      </c>
      <c r="G11" s="223"/>
      <c r="H11" s="208">
        <f>'①野帳（入力）'!H8</f>
        <v>62</v>
      </c>
      <c r="I11" s="209"/>
      <c r="J11" s="209"/>
      <c r="K11" s="196">
        <f>'①野帳（入力）'!K8</f>
        <v>30</v>
      </c>
      <c r="L11" s="197"/>
      <c r="M11" s="202">
        <f>'①野帳（入力）'!N8</f>
        <v>45</v>
      </c>
      <c r="N11" s="203"/>
      <c r="O11" s="227"/>
      <c r="P11" s="227"/>
      <c r="Q11" s="228"/>
      <c r="R11" s="231"/>
      <c r="S11" s="232"/>
      <c r="T11" s="235"/>
      <c r="U11" s="236"/>
      <c r="V11" s="237"/>
      <c r="W11" s="237"/>
      <c r="X11" s="237"/>
      <c r="Y11" s="237"/>
      <c r="Z11" s="237"/>
      <c r="AA11" s="237"/>
      <c r="AB11" s="237"/>
      <c r="AC11" s="238"/>
      <c r="AD11" s="239"/>
      <c r="AE11" s="240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313"/>
      <c r="AU11" s="243"/>
      <c r="AV11" s="244"/>
      <c r="AW11" s="165"/>
      <c r="AX11" s="165"/>
      <c r="AY11" s="165"/>
      <c r="AZ11" s="165"/>
      <c r="BA11" s="165"/>
      <c r="BB11" s="299"/>
      <c r="BC11" s="165"/>
      <c r="BD11" s="165"/>
      <c r="BE11" s="165"/>
      <c r="BF11" s="165"/>
      <c r="BG11" s="165"/>
      <c r="BH11" s="303"/>
      <c r="CA11" s="13">
        <f>ROUND(H11*3600+K11*60+M11,0)</f>
        <v>225045</v>
      </c>
      <c r="CB11" s="246"/>
      <c r="CC11" s="246"/>
      <c r="CE11" s="245"/>
    </row>
    <row r="12" spans="2:96" ht="27.95" customHeight="1">
      <c r="B12" s="241" t="s">
        <v>15</v>
      </c>
      <c r="C12" s="177"/>
      <c r="D12" s="177" t="s">
        <v>10</v>
      </c>
      <c r="E12" s="177"/>
      <c r="F12" s="177" t="s">
        <v>63</v>
      </c>
      <c r="G12" s="177"/>
      <c r="H12" s="206">
        <f>'①野帳（入力）'!H9</f>
        <v>0</v>
      </c>
      <c r="I12" s="207"/>
      <c r="J12" s="207"/>
      <c r="K12" s="213">
        <f>'①野帳（入力）'!K9</f>
        <v>0</v>
      </c>
      <c r="L12" s="214"/>
      <c r="M12" s="200">
        <f>'①野帳（入力）'!N9</f>
        <v>0</v>
      </c>
      <c r="N12" s="201"/>
      <c r="O12" s="314">
        <f>INT(CC12/3600)</f>
        <v>114</v>
      </c>
      <c r="P12" s="314"/>
      <c r="Q12" s="315"/>
      <c r="R12" s="318">
        <f>INT((CC12-O12*3600)/60)</f>
        <v>43</v>
      </c>
      <c r="S12" s="319"/>
      <c r="T12" s="322">
        <f>ROUND(CC12-O12*3600-R12*60,0)</f>
        <v>15</v>
      </c>
      <c r="U12" s="323"/>
      <c r="V12" s="190">
        <f>INT(CD12/3600)</f>
        <v>114</v>
      </c>
      <c r="W12" s="191"/>
      <c r="X12" s="191"/>
      <c r="Y12" s="249">
        <f>INT((CD12-V12*3600)/60)</f>
        <v>43</v>
      </c>
      <c r="Z12" s="250"/>
      <c r="AA12" s="179">
        <f>ROUND(CD12-V12*3600-Y12*60,0)</f>
        <v>18</v>
      </c>
      <c r="AB12" s="180"/>
      <c r="AC12" s="181">
        <f>CO12</f>
        <v>0</v>
      </c>
      <c r="AD12" s="182"/>
      <c r="AE12" s="183"/>
      <c r="AF12" s="190">
        <f>INT(CP12/3600)</f>
        <v>114</v>
      </c>
      <c r="AG12" s="191"/>
      <c r="AH12" s="191"/>
      <c r="AI12" s="249">
        <f>INT((CP12-AF12*3600)/60)</f>
        <v>43</v>
      </c>
      <c r="AJ12" s="250"/>
      <c r="AK12" s="179">
        <f>ROUND(CP12-AF12*3600-AI12*60,0)</f>
        <v>18</v>
      </c>
      <c r="AL12" s="179"/>
      <c r="AM12" s="154" t="s">
        <v>49</v>
      </c>
      <c r="AN12" s="155"/>
      <c r="AO12" s="20"/>
      <c r="AP12" s="47"/>
      <c r="AQ12" s="48"/>
      <c r="AR12" s="20"/>
      <c r="AS12" s="21"/>
      <c r="AU12" s="156" t="s">
        <v>83</v>
      </c>
      <c r="AV12" s="157"/>
      <c r="AW12" s="326">
        <f>'①野帳（入力）'!Q10</f>
        <v>43.573</v>
      </c>
      <c r="AX12" s="326"/>
      <c r="AY12" s="326"/>
      <c r="AZ12" s="326"/>
      <c r="BA12" s="326"/>
      <c r="BB12" s="327"/>
      <c r="BC12" s="326">
        <f>ROUND(AVERAGE(AW12:BB15),3)</f>
        <v>43.572000000000003</v>
      </c>
      <c r="BD12" s="326"/>
      <c r="BE12" s="326"/>
      <c r="BF12" s="326"/>
      <c r="BG12" s="326"/>
      <c r="BH12" s="328"/>
      <c r="CA12" s="13">
        <f t="shared" ref="CA12:CA43" si="0">ROUND(H12*3600+K12*60+M12,0)</f>
        <v>0</v>
      </c>
      <c r="CB12" s="246">
        <f>ROUND(CA13-CA12,0)</f>
        <v>412995</v>
      </c>
      <c r="CC12" s="246">
        <f t="shared" ref="CC12" si="1">IF(CB12&gt;0,CB12,CB12+3600*360)</f>
        <v>412995</v>
      </c>
      <c r="CD12" s="246">
        <f>ROUND((AVERAGE(CC12:CC15)),0)</f>
        <v>412998</v>
      </c>
      <c r="CE12" s="245">
        <f>IF($CE$10&gt;=0,INT($CE$10/8),-INT(-$CE$10/8))</f>
        <v>0</v>
      </c>
      <c r="CF12" s="245">
        <f>RANK(CD12,$CD$12:$CD$43)</f>
        <v>6</v>
      </c>
      <c r="CG12" s="245">
        <f>TRUNC($CE$10/8,0)</f>
        <v>0</v>
      </c>
      <c r="CH12" s="245">
        <f t="shared" ref="CH12:CN12" si="2">IF($CE$10=CG$44,CG12,IF($CF$12=CH$7-1,ROUNDUP(($CE$10-CG$44)/8,0)+CG12,CG12))</f>
        <v>0</v>
      </c>
      <c r="CI12" s="245">
        <f t="shared" si="2"/>
        <v>0</v>
      </c>
      <c r="CJ12" s="245">
        <f t="shared" si="2"/>
        <v>0</v>
      </c>
      <c r="CK12" s="245">
        <f t="shared" si="2"/>
        <v>0</v>
      </c>
      <c r="CL12" s="245">
        <f t="shared" si="2"/>
        <v>0</v>
      </c>
      <c r="CM12" s="245">
        <f t="shared" si="2"/>
        <v>0</v>
      </c>
      <c r="CN12" s="245">
        <f t="shared" si="2"/>
        <v>0</v>
      </c>
      <c r="CO12" s="245">
        <f>CN12</f>
        <v>0</v>
      </c>
      <c r="CP12" s="245">
        <f>CD12+CO12</f>
        <v>412998</v>
      </c>
      <c r="CQ12" s="245">
        <f>CC10</f>
        <v>225045</v>
      </c>
      <c r="CR12" s="246">
        <f>IF(CQ12&gt;0,CQ12,CQ12+3600*360)</f>
        <v>225045</v>
      </c>
    </row>
    <row r="13" spans="2:96" ht="27.95" customHeight="1">
      <c r="B13" s="242"/>
      <c r="C13" s="178"/>
      <c r="D13" s="178"/>
      <c r="E13" s="178"/>
      <c r="F13" s="178" t="s">
        <v>16</v>
      </c>
      <c r="G13" s="178"/>
      <c r="H13" s="215">
        <f>'①野帳（入力）'!H10</f>
        <v>114</v>
      </c>
      <c r="I13" s="216"/>
      <c r="J13" s="216"/>
      <c r="K13" s="198">
        <f>'①野帳（入力）'!K10</f>
        <v>43</v>
      </c>
      <c r="L13" s="199"/>
      <c r="M13" s="204">
        <f>'①野帳（入力）'!N10</f>
        <v>15</v>
      </c>
      <c r="N13" s="205"/>
      <c r="O13" s="316"/>
      <c r="P13" s="316"/>
      <c r="Q13" s="317"/>
      <c r="R13" s="320"/>
      <c r="S13" s="321"/>
      <c r="T13" s="324"/>
      <c r="U13" s="325"/>
      <c r="V13" s="192"/>
      <c r="W13" s="193"/>
      <c r="X13" s="193"/>
      <c r="Y13" s="132"/>
      <c r="Z13" s="133"/>
      <c r="AA13" s="136"/>
      <c r="AB13" s="137"/>
      <c r="AC13" s="184"/>
      <c r="AD13" s="185"/>
      <c r="AE13" s="186"/>
      <c r="AF13" s="192"/>
      <c r="AG13" s="193"/>
      <c r="AH13" s="193"/>
      <c r="AI13" s="132"/>
      <c r="AJ13" s="133"/>
      <c r="AK13" s="136"/>
      <c r="AL13" s="136"/>
      <c r="AM13" s="192">
        <f>INT(CR12/3600)</f>
        <v>62</v>
      </c>
      <c r="AN13" s="193"/>
      <c r="AO13" s="193"/>
      <c r="AP13" s="132">
        <f>INT((CR12-AM13*3600)/60)</f>
        <v>30</v>
      </c>
      <c r="AQ13" s="133"/>
      <c r="AR13" s="136">
        <f>ROUND(CR12-AM13*3600-AP13*60,0)</f>
        <v>45</v>
      </c>
      <c r="AS13" s="333"/>
      <c r="AU13" s="147"/>
      <c r="AV13" s="148"/>
      <c r="AW13" s="126">
        <f>'①野帳（入力）'!Q11</f>
        <v>43.570999999999998</v>
      </c>
      <c r="AX13" s="127"/>
      <c r="AY13" s="127"/>
      <c r="AZ13" s="127"/>
      <c r="BA13" s="127"/>
      <c r="BB13" s="128"/>
      <c r="BC13" s="329"/>
      <c r="BD13" s="329"/>
      <c r="BE13" s="329"/>
      <c r="BF13" s="329"/>
      <c r="BG13" s="329"/>
      <c r="BH13" s="330"/>
      <c r="CA13" s="13">
        <f t="shared" si="0"/>
        <v>412995</v>
      </c>
      <c r="CB13" s="246"/>
      <c r="CC13" s="246"/>
      <c r="CD13" s="246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6"/>
    </row>
    <row r="14" spans="2:96" ht="27.95" customHeight="1">
      <c r="B14" s="242"/>
      <c r="C14" s="178"/>
      <c r="D14" s="178" t="s">
        <v>18</v>
      </c>
      <c r="E14" s="178"/>
      <c r="F14" s="178" t="s">
        <v>16</v>
      </c>
      <c r="G14" s="178"/>
      <c r="H14" s="215">
        <f>'①野帳（入力）'!H11</f>
        <v>294</v>
      </c>
      <c r="I14" s="216"/>
      <c r="J14" s="216"/>
      <c r="K14" s="198">
        <f>'①野帳（入力）'!K11</f>
        <v>43</v>
      </c>
      <c r="L14" s="199"/>
      <c r="M14" s="204">
        <f>'①野帳（入力）'!N11</f>
        <v>20</v>
      </c>
      <c r="N14" s="205"/>
      <c r="O14" s="316">
        <f>INT(CC14/3600)</f>
        <v>114</v>
      </c>
      <c r="P14" s="316"/>
      <c r="Q14" s="317"/>
      <c r="R14" s="320">
        <f>INT((CC14-O14*3600)/60)</f>
        <v>43</v>
      </c>
      <c r="S14" s="321"/>
      <c r="T14" s="324">
        <f>ROUND(CC14-O14*3600-R14*60,0)</f>
        <v>20</v>
      </c>
      <c r="U14" s="325"/>
      <c r="V14" s="192"/>
      <c r="W14" s="193"/>
      <c r="X14" s="193"/>
      <c r="Y14" s="132"/>
      <c r="Z14" s="133"/>
      <c r="AA14" s="136"/>
      <c r="AB14" s="137"/>
      <c r="AC14" s="184"/>
      <c r="AD14" s="185"/>
      <c r="AE14" s="186"/>
      <c r="AF14" s="192"/>
      <c r="AG14" s="193"/>
      <c r="AH14" s="193"/>
      <c r="AI14" s="132"/>
      <c r="AJ14" s="133"/>
      <c r="AK14" s="136"/>
      <c r="AL14" s="136"/>
      <c r="AM14" s="192"/>
      <c r="AN14" s="193"/>
      <c r="AO14" s="193"/>
      <c r="AP14" s="132"/>
      <c r="AQ14" s="133"/>
      <c r="AR14" s="136"/>
      <c r="AS14" s="333"/>
      <c r="AU14" s="147"/>
      <c r="AV14" s="148"/>
      <c r="AW14" s="126">
        <f>'①野帳（入力）'!Q13</f>
        <v>43.572000000000003</v>
      </c>
      <c r="AX14" s="127"/>
      <c r="AY14" s="127"/>
      <c r="AZ14" s="127"/>
      <c r="BA14" s="127"/>
      <c r="BB14" s="128"/>
      <c r="BC14" s="329"/>
      <c r="BD14" s="329"/>
      <c r="BE14" s="329"/>
      <c r="BF14" s="329"/>
      <c r="BG14" s="329"/>
      <c r="BH14" s="330"/>
      <c r="CA14" s="13">
        <f t="shared" si="0"/>
        <v>1061000</v>
      </c>
      <c r="CB14" s="246">
        <f>ROUND(CA14-CA15,0)</f>
        <v>413000</v>
      </c>
      <c r="CC14" s="246">
        <f>IF(CB14&gt;0,CB14,CB14+3600*360)</f>
        <v>413000</v>
      </c>
      <c r="CD14" s="246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6"/>
    </row>
    <row r="15" spans="2:96" ht="27.95" customHeight="1" thickBot="1">
      <c r="B15" s="168"/>
      <c r="C15" s="169"/>
      <c r="D15" s="169"/>
      <c r="E15" s="169"/>
      <c r="F15" s="169" t="s">
        <v>63</v>
      </c>
      <c r="G15" s="169"/>
      <c r="H15" s="208">
        <f>'①野帳（入力）'!H12</f>
        <v>180</v>
      </c>
      <c r="I15" s="209"/>
      <c r="J15" s="209"/>
      <c r="K15" s="196">
        <f>'①野帳（入力）'!K12</f>
        <v>0</v>
      </c>
      <c r="L15" s="197"/>
      <c r="M15" s="202">
        <f>'①野帳（入力）'!N12</f>
        <v>0</v>
      </c>
      <c r="N15" s="203"/>
      <c r="O15" s="334"/>
      <c r="P15" s="334"/>
      <c r="Q15" s="335"/>
      <c r="R15" s="336"/>
      <c r="S15" s="337"/>
      <c r="T15" s="338"/>
      <c r="U15" s="339"/>
      <c r="V15" s="194"/>
      <c r="W15" s="195"/>
      <c r="X15" s="195"/>
      <c r="Y15" s="134"/>
      <c r="Z15" s="135"/>
      <c r="AA15" s="138"/>
      <c r="AB15" s="139"/>
      <c r="AC15" s="187"/>
      <c r="AD15" s="188"/>
      <c r="AE15" s="189"/>
      <c r="AF15" s="194"/>
      <c r="AG15" s="195"/>
      <c r="AH15" s="195"/>
      <c r="AI15" s="134"/>
      <c r="AJ15" s="135"/>
      <c r="AK15" s="138"/>
      <c r="AL15" s="138"/>
      <c r="AM15" s="22"/>
      <c r="AN15" s="23"/>
      <c r="AO15" s="23"/>
      <c r="AP15" s="49"/>
      <c r="AQ15" s="50"/>
      <c r="AR15" s="24"/>
      <c r="AS15" s="25"/>
      <c r="AU15" s="158"/>
      <c r="AV15" s="159"/>
      <c r="AW15" s="123">
        <f>'①野帳（入力）'!Q16</f>
        <v>43.570999999999998</v>
      </c>
      <c r="AX15" s="124"/>
      <c r="AY15" s="124"/>
      <c r="AZ15" s="124"/>
      <c r="BA15" s="124"/>
      <c r="BB15" s="125"/>
      <c r="BC15" s="331"/>
      <c r="BD15" s="331"/>
      <c r="BE15" s="331"/>
      <c r="BF15" s="331"/>
      <c r="BG15" s="331"/>
      <c r="BH15" s="332"/>
      <c r="CA15" s="13">
        <f t="shared" si="0"/>
        <v>648000</v>
      </c>
      <c r="CB15" s="246"/>
      <c r="CC15" s="246"/>
      <c r="CD15" s="246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6"/>
    </row>
    <row r="16" spans="2:96" ht="27.95" customHeight="1">
      <c r="B16" s="166" t="s">
        <v>16</v>
      </c>
      <c r="C16" s="167"/>
      <c r="D16" s="167" t="s">
        <v>10</v>
      </c>
      <c r="E16" s="167"/>
      <c r="F16" s="167" t="s">
        <v>15</v>
      </c>
      <c r="G16" s="167"/>
      <c r="H16" s="206">
        <f>'①野帳（入力）'!H13</f>
        <v>0</v>
      </c>
      <c r="I16" s="207"/>
      <c r="J16" s="207"/>
      <c r="K16" s="213">
        <f>'①野帳（入力）'!K13</f>
        <v>0</v>
      </c>
      <c r="L16" s="214"/>
      <c r="M16" s="200">
        <f>'①野帳（入力）'!N13</f>
        <v>0</v>
      </c>
      <c r="N16" s="201"/>
      <c r="O16" s="225">
        <f>INT(CC16/3600)</f>
        <v>82</v>
      </c>
      <c r="P16" s="225"/>
      <c r="Q16" s="226"/>
      <c r="R16" s="229">
        <f>INT((CC16-O16*3600)/60)</f>
        <v>38</v>
      </c>
      <c r="S16" s="230"/>
      <c r="T16" s="233">
        <f>ROUND(CC16-O16*3600-R16*60,0)</f>
        <v>40</v>
      </c>
      <c r="U16" s="234"/>
      <c r="V16" s="192">
        <f>INT(CD16/3600)</f>
        <v>82</v>
      </c>
      <c r="W16" s="193"/>
      <c r="X16" s="193"/>
      <c r="Y16" s="132">
        <f>INT((CD16-V16*3600)/60)</f>
        <v>38</v>
      </c>
      <c r="Z16" s="133"/>
      <c r="AA16" s="136">
        <f>ROUND(CD16-V16*3600-Y16*60,0)</f>
        <v>45</v>
      </c>
      <c r="AB16" s="137"/>
      <c r="AC16" s="184">
        <f>CO16</f>
        <v>0</v>
      </c>
      <c r="AD16" s="185"/>
      <c r="AE16" s="186"/>
      <c r="AF16" s="192">
        <f>INT(CP16/3600)</f>
        <v>82</v>
      </c>
      <c r="AG16" s="193"/>
      <c r="AH16" s="193"/>
      <c r="AI16" s="132">
        <f>INT((CP16-AF16*3600)/60)</f>
        <v>38</v>
      </c>
      <c r="AJ16" s="133"/>
      <c r="AK16" s="136">
        <f>ROUND(CP16-AF16*3600-AI16*60,0)</f>
        <v>45</v>
      </c>
      <c r="AL16" s="136"/>
      <c r="AM16" s="154" t="s">
        <v>50</v>
      </c>
      <c r="AN16" s="155"/>
      <c r="AO16" s="26"/>
      <c r="AP16" s="51"/>
      <c r="AQ16" s="52"/>
      <c r="AR16" s="26"/>
      <c r="AS16" s="27"/>
      <c r="AU16" s="145" t="s">
        <v>84</v>
      </c>
      <c r="AV16" s="146"/>
      <c r="AW16" s="129">
        <f>'①野帳（入力）'!Q14</f>
        <v>26.245999999999999</v>
      </c>
      <c r="AX16" s="130"/>
      <c r="AY16" s="130"/>
      <c r="AZ16" s="130"/>
      <c r="BA16" s="130"/>
      <c r="BB16" s="131"/>
      <c r="BC16" s="340">
        <f t="shared" ref="BC16" si="3">ROUND(AVERAGE(AW16:BB19),3)</f>
        <v>26.247</v>
      </c>
      <c r="BD16" s="340"/>
      <c r="BE16" s="340"/>
      <c r="BF16" s="340"/>
      <c r="BG16" s="340"/>
      <c r="BH16" s="341"/>
      <c r="CA16" s="13">
        <f t="shared" si="0"/>
        <v>0</v>
      </c>
      <c r="CB16" s="246">
        <f>ROUND(CA17-CA16,0)</f>
        <v>297520</v>
      </c>
      <c r="CC16" s="246">
        <f t="shared" ref="CC16" si="4">IF(CB16&gt;0,CB16,CB16+3600*360)</f>
        <v>297520</v>
      </c>
      <c r="CD16" s="246">
        <f>ROUND((AVERAGE(CC16:CC19)),0)</f>
        <v>297525</v>
      </c>
      <c r="CE16" s="245">
        <f>IF($CE$10&gt;=0,INT($CE$10/8),-INT(-$CE$10/8))</f>
        <v>0</v>
      </c>
      <c r="CF16" s="245">
        <f>RANK(CD16,$CD$12:$CD$43)</f>
        <v>8</v>
      </c>
      <c r="CG16" s="245">
        <f>TRUNC($CE$10/8,0)</f>
        <v>0</v>
      </c>
      <c r="CH16" s="245">
        <f t="shared" ref="CH16:CN16" si="5">IF($CE$10=CG$44,CG16,IF($CF$16=CH$7-1,ROUNDUP(($CE$10-CG$44)/8,0)+CG16,CG16))</f>
        <v>0</v>
      </c>
      <c r="CI16" s="245">
        <f t="shared" si="5"/>
        <v>0</v>
      </c>
      <c r="CJ16" s="245">
        <f t="shared" si="5"/>
        <v>0</v>
      </c>
      <c r="CK16" s="245">
        <f t="shared" si="5"/>
        <v>0</v>
      </c>
      <c r="CL16" s="245">
        <f t="shared" si="5"/>
        <v>0</v>
      </c>
      <c r="CM16" s="245">
        <f t="shared" si="5"/>
        <v>0</v>
      </c>
      <c r="CN16" s="245">
        <f t="shared" si="5"/>
        <v>0</v>
      </c>
      <c r="CO16" s="245">
        <f t="shared" ref="CO16" si="6">CN16</f>
        <v>0</v>
      </c>
      <c r="CP16" s="245">
        <f t="shared" ref="CP16" si="7">CD16+CO16</f>
        <v>297525</v>
      </c>
      <c r="CQ16" s="245">
        <f>CQ12+CP16-180*3600</f>
        <v>-125430</v>
      </c>
      <c r="CR16" s="246">
        <f t="shared" ref="CR16" si="8">IF(CQ16&gt;0,CQ16,CQ16+3600*360)</f>
        <v>1170570</v>
      </c>
    </row>
    <row r="17" spans="2:96" ht="27.95" customHeight="1">
      <c r="B17" s="242"/>
      <c r="C17" s="178"/>
      <c r="D17" s="178"/>
      <c r="E17" s="178"/>
      <c r="F17" s="178" t="s">
        <v>12</v>
      </c>
      <c r="G17" s="178"/>
      <c r="H17" s="215">
        <f>'①野帳（入力）'!H14</f>
        <v>82</v>
      </c>
      <c r="I17" s="216"/>
      <c r="J17" s="216"/>
      <c r="K17" s="198">
        <f>'①野帳（入力）'!K14</f>
        <v>38</v>
      </c>
      <c r="L17" s="199"/>
      <c r="M17" s="204">
        <f>'①野帳（入力）'!N14</f>
        <v>40</v>
      </c>
      <c r="N17" s="205"/>
      <c r="O17" s="316"/>
      <c r="P17" s="316"/>
      <c r="Q17" s="317"/>
      <c r="R17" s="320"/>
      <c r="S17" s="321"/>
      <c r="T17" s="324"/>
      <c r="U17" s="325"/>
      <c r="V17" s="192"/>
      <c r="W17" s="193"/>
      <c r="X17" s="193"/>
      <c r="Y17" s="132"/>
      <c r="Z17" s="133"/>
      <c r="AA17" s="136"/>
      <c r="AB17" s="137"/>
      <c r="AC17" s="184"/>
      <c r="AD17" s="185"/>
      <c r="AE17" s="186"/>
      <c r="AF17" s="192"/>
      <c r="AG17" s="193"/>
      <c r="AH17" s="193"/>
      <c r="AI17" s="132"/>
      <c r="AJ17" s="133"/>
      <c r="AK17" s="136"/>
      <c r="AL17" s="136"/>
      <c r="AM17" s="192">
        <f>INT(CR16/3600)</f>
        <v>325</v>
      </c>
      <c r="AN17" s="193"/>
      <c r="AO17" s="193"/>
      <c r="AP17" s="132">
        <f>INT((CR16-AM17*3600)/60)</f>
        <v>9</v>
      </c>
      <c r="AQ17" s="133"/>
      <c r="AR17" s="136">
        <f>ROUND(CR16-AM17*3600-AP17*60,0)</f>
        <v>30</v>
      </c>
      <c r="AS17" s="333"/>
      <c r="AU17" s="147"/>
      <c r="AV17" s="148"/>
      <c r="AW17" s="126">
        <f>'①野帳（入力）'!Q15</f>
        <v>26.247</v>
      </c>
      <c r="AX17" s="127"/>
      <c r="AY17" s="127"/>
      <c r="AZ17" s="127"/>
      <c r="BA17" s="127"/>
      <c r="BB17" s="128"/>
      <c r="BC17" s="329"/>
      <c r="BD17" s="329"/>
      <c r="BE17" s="329"/>
      <c r="BF17" s="329"/>
      <c r="BG17" s="329"/>
      <c r="BH17" s="330"/>
      <c r="CA17" s="13">
        <f t="shared" si="0"/>
        <v>297520</v>
      </c>
      <c r="CB17" s="246"/>
      <c r="CC17" s="246"/>
      <c r="CD17" s="246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6"/>
    </row>
    <row r="18" spans="2:96" ht="27.95" customHeight="1">
      <c r="B18" s="242"/>
      <c r="C18" s="178"/>
      <c r="D18" s="178" t="s">
        <v>18</v>
      </c>
      <c r="E18" s="178"/>
      <c r="F18" s="178" t="s">
        <v>12</v>
      </c>
      <c r="G18" s="178"/>
      <c r="H18" s="215">
        <f>'①野帳（入力）'!H15</f>
        <v>262</v>
      </c>
      <c r="I18" s="216"/>
      <c r="J18" s="216"/>
      <c r="K18" s="198">
        <f>'①野帳（入力）'!K15</f>
        <v>38</v>
      </c>
      <c r="L18" s="199"/>
      <c r="M18" s="204">
        <f>'①野帳（入力）'!N15</f>
        <v>50</v>
      </c>
      <c r="N18" s="205"/>
      <c r="O18" s="316">
        <f>INT(CC18/3600)</f>
        <v>82</v>
      </c>
      <c r="P18" s="316"/>
      <c r="Q18" s="317"/>
      <c r="R18" s="320">
        <f>INT((CC18-O18*3600)/60)</f>
        <v>38</v>
      </c>
      <c r="S18" s="321"/>
      <c r="T18" s="324">
        <f>ROUND(CC18-O18*3600-R18*60,0)</f>
        <v>50</v>
      </c>
      <c r="U18" s="325"/>
      <c r="V18" s="192"/>
      <c r="W18" s="193"/>
      <c r="X18" s="193"/>
      <c r="Y18" s="132"/>
      <c r="Z18" s="133"/>
      <c r="AA18" s="136"/>
      <c r="AB18" s="137"/>
      <c r="AC18" s="184"/>
      <c r="AD18" s="185"/>
      <c r="AE18" s="186"/>
      <c r="AF18" s="192"/>
      <c r="AG18" s="193"/>
      <c r="AH18" s="193"/>
      <c r="AI18" s="132"/>
      <c r="AJ18" s="133"/>
      <c r="AK18" s="136"/>
      <c r="AL18" s="136"/>
      <c r="AM18" s="192"/>
      <c r="AN18" s="193"/>
      <c r="AO18" s="193"/>
      <c r="AP18" s="132"/>
      <c r="AQ18" s="133"/>
      <c r="AR18" s="136"/>
      <c r="AS18" s="333"/>
      <c r="AU18" s="147"/>
      <c r="AV18" s="148"/>
      <c r="AW18" s="126">
        <f>'①野帳（入力）'!Q17</f>
        <v>26.248000000000001</v>
      </c>
      <c r="AX18" s="127"/>
      <c r="AY18" s="127"/>
      <c r="AZ18" s="127"/>
      <c r="BA18" s="127"/>
      <c r="BB18" s="128"/>
      <c r="BC18" s="329"/>
      <c r="BD18" s="329"/>
      <c r="BE18" s="329"/>
      <c r="BF18" s="329"/>
      <c r="BG18" s="329"/>
      <c r="BH18" s="330"/>
      <c r="CA18" s="13">
        <f t="shared" si="0"/>
        <v>945530</v>
      </c>
      <c r="CB18" s="246">
        <f>ROUND(CA18-CA19,0)</f>
        <v>297530</v>
      </c>
      <c r="CC18" s="246">
        <f t="shared" ref="CC18" si="9">IF(CB18&gt;0,CB18,CB18+3600*360)</f>
        <v>297530</v>
      </c>
      <c r="CD18" s="246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6"/>
    </row>
    <row r="19" spans="2:96" ht="27.95" customHeight="1" thickBot="1">
      <c r="B19" s="222"/>
      <c r="C19" s="223"/>
      <c r="D19" s="223"/>
      <c r="E19" s="223"/>
      <c r="F19" s="223" t="s">
        <v>15</v>
      </c>
      <c r="G19" s="223"/>
      <c r="H19" s="208">
        <f>'①野帳（入力）'!H16</f>
        <v>180</v>
      </c>
      <c r="I19" s="209"/>
      <c r="J19" s="209"/>
      <c r="K19" s="196">
        <f>'①野帳（入力）'!K16</f>
        <v>0</v>
      </c>
      <c r="L19" s="197"/>
      <c r="M19" s="202">
        <f>'①野帳（入力）'!N16</f>
        <v>0</v>
      </c>
      <c r="N19" s="203"/>
      <c r="O19" s="227"/>
      <c r="P19" s="227"/>
      <c r="Q19" s="228"/>
      <c r="R19" s="231"/>
      <c r="S19" s="232"/>
      <c r="T19" s="235"/>
      <c r="U19" s="236"/>
      <c r="V19" s="192"/>
      <c r="W19" s="193"/>
      <c r="X19" s="193"/>
      <c r="Y19" s="132"/>
      <c r="Z19" s="133"/>
      <c r="AA19" s="136"/>
      <c r="AB19" s="137"/>
      <c r="AC19" s="184"/>
      <c r="AD19" s="185"/>
      <c r="AE19" s="186"/>
      <c r="AF19" s="192"/>
      <c r="AG19" s="193"/>
      <c r="AH19" s="193"/>
      <c r="AI19" s="132"/>
      <c r="AJ19" s="133"/>
      <c r="AK19" s="136"/>
      <c r="AL19" s="136"/>
      <c r="AM19" s="22"/>
      <c r="AN19" s="23"/>
      <c r="AO19" s="23"/>
      <c r="AP19" s="49"/>
      <c r="AQ19" s="50"/>
      <c r="AR19" s="24"/>
      <c r="AS19" s="25"/>
      <c r="AU19" s="149"/>
      <c r="AV19" s="150"/>
      <c r="AW19" s="123">
        <f>'①野帳（入力）'!Q20</f>
        <v>26.247</v>
      </c>
      <c r="AX19" s="124"/>
      <c r="AY19" s="124"/>
      <c r="AZ19" s="124"/>
      <c r="BA19" s="124"/>
      <c r="BB19" s="125"/>
      <c r="BC19" s="342"/>
      <c r="BD19" s="342"/>
      <c r="BE19" s="342"/>
      <c r="BF19" s="342"/>
      <c r="BG19" s="342"/>
      <c r="BH19" s="343"/>
      <c r="CA19" s="13">
        <f t="shared" si="0"/>
        <v>648000</v>
      </c>
      <c r="CB19" s="246"/>
      <c r="CC19" s="246"/>
      <c r="CD19" s="246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6"/>
    </row>
    <row r="20" spans="2:96" ht="27.95" customHeight="1">
      <c r="B20" s="241" t="s">
        <v>12</v>
      </c>
      <c r="C20" s="177"/>
      <c r="D20" s="177" t="s">
        <v>10</v>
      </c>
      <c r="E20" s="177"/>
      <c r="F20" s="177" t="s">
        <v>16</v>
      </c>
      <c r="G20" s="177"/>
      <c r="H20" s="206">
        <f>'①野帳（入力）'!H17</f>
        <v>0</v>
      </c>
      <c r="I20" s="207"/>
      <c r="J20" s="207"/>
      <c r="K20" s="213">
        <f>'①野帳（入力）'!K17</f>
        <v>0</v>
      </c>
      <c r="L20" s="214"/>
      <c r="M20" s="200">
        <f>'①野帳（入力）'!N17</f>
        <v>0</v>
      </c>
      <c r="N20" s="201"/>
      <c r="O20" s="314">
        <f>INT(CC20/3600)</f>
        <v>205</v>
      </c>
      <c r="P20" s="314"/>
      <c r="Q20" s="315"/>
      <c r="R20" s="318">
        <f>INT((CC20-O20*3600)/60)</f>
        <v>18</v>
      </c>
      <c r="S20" s="319"/>
      <c r="T20" s="322">
        <f>ROUND(CC20-O20*3600-R20*60,0)</f>
        <v>10</v>
      </c>
      <c r="U20" s="323"/>
      <c r="V20" s="190">
        <f>INT(CD20/3600)</f>
        <v>205</v>
      </c>
      <c r="W20" s="191"/>
      <c r="X20" s="191"/>
      <c r="Y20" s="249">
        <f>INT((CD20-V20*3600)/60)</f>
        <v>18</v>
      </c>
      <c r="Z20" s="250"/>
      <c r="AA20" s="179">
        <f>ROUND(CD20-V20*3600-Y20*60,0)</f>
        <v>0</v>
      </c>
      <c r="AB20" s="180"/>
      <c r="AC20" s="181">
        <f>CO20</f>
        <v>1</v>
      </c>
      <c r="AD20" s="182"/>
      <c r="AE20" s="183"/>
      <c r="AF20" s="190">
        <f>INT(CP20/3600)</f>
        <v>205</v>
      </c>
      <c r="AG20" s="191"/>
      <c r="AH20" s="191"/>
      <c r="AI20" s="249">
        <f>INT((CP20-AF20*3600)/60)</f>
        <v>18</v>
      </c>
      <c r="AJ20" s="250"/>
      <c r="AK20" s="179">
        <f>ROUND(CP20-AF20*3600-AI20*60,0)</f>
        <v>1</v>
      </c>
      <c r="AL20" s="179"/>
      <c r="AM20" s="154" t="s">
        <v>51</v>
      </c>
      <c r="AN20" s="155"/>
      <c r="AO20" s="26"/>
      <c r="AP20" s="51"/>
      <c r="AQ20" s="52"/>
      <c r="AR20" s="26"/>
      <c r="AS20" s="27"/>
      <c r="AU20" s="145" t="s">
        <v>85</v>
      </c>
      <c r="AV20" s="146"/>
      <c r="AW20" s="129">
        <f>'①野帳（入力）'!Q18</f>
        <v>36.743000000000002</v>
      </c>
      <c r="AX20" s="130"/>
      <c r="AY20" s="130"/>
      <c r="AZ20" s="130"/>
      <c r="BA20" s="130"/>
      <c r="BB20" s="131"/>
      <c r="BC20" s="340">
        <f t="shared" ref="BC20" si="10">ROUND(AVERAGE(AW20:BB23),3)</f>
        <v>36.743000000000002</v>
      </c>
      <c r="BD20" s="340"/>
      <c r="BE20" s="340"/>
      <c r="BF20" s="340"/>
      <c r="BG20" s="340"/>
      <c r="BH20" s="341"/>
      <c r="CA20" s="13">
        <f t="shared" si="0"/>
        <v>0</v>
      </c>
      <c r="CB20" s="246">
        <f>ROUND(CA21-CA20,0)</f>
        <v>739090</v>
      </c>
      <c r="CC20" s="246">
        <f t="shared" ref="CC20" si="11">IF(CB20&gt;0,CB20,CB20+3600*360)</f>
        <v>739090</v>
      </c>
      <c r="CD20" s="246">
        <f t="shared" ref="CD20" si="12">ROUND((AVERAGE(CC20:CC23)),0)</f>
        <v>739080</v>
      </c>
      <c r="CE20" s="245">
        <f>IF($CE$10&gt;=0,INT($CE$10/8),-INT(-$CE$10/8))</f>
        <v>0</v>
      </c>
      <c r="CF20" s="245">
        <f>RANK(CD20,$CD$12:$CD$43)</f>
        <v>1</v>
      </c>
      <c r="CG20" s="245">
        <f>TRUNC($CE$10/8,0)</f>
        <v>0</v>
      </c>
      <c r="CH20" s="245">
        <f t="shared" ref="CH20:CN20" si="13">IF($CE$10=CG$44,CG20,IF($CF$20=CH$7-1,ROUNDUP(($CE$10-CG$44)/8,0)+CG20,CG20))</f>
        <v>1</v>
      </c>
      <c r="CI20" s="245">
        <f t="shared" si="13"/>
        <v>1</v>
      </c>
      <c r="CJ20" s="245">
        <f t="shared" si="13"/>
        <v>1</v>
      </c>
      <c r="CK20" s="245">
        <f t="shared" si="13"/>
        <v>1</v>
      </c>
      <c r="CL20" s="245">
        <f t="shared" si="13"/>
        <v>1</v>
      </c>
      <c r="CM20" s="245">
        <f t="shared" si="13"/>
        <v>1</v>
      </c>
      <c r="CN20" s="245">
        <f t="shared" si="13"/>
        <v>1</v>
      </c>
      <c r="CO20" s="245">
        <f t="shared" ref="CO20" si="14">CN20</f>
        <v>1</v>
      </c>
      <c r="CP20" s="245">
        <f t="shared" ref="CP20" si="15">CD20+CO20</f>
        <v>739081</v>
      </c>
      <c r="CQ20" s="245">
        <f t="shared" ref="CQ20" si="16">CQ16+CP20-180*3600</f>
        <v>-34349</v>
      </c>
      <c r="CR20" s="246">
        <f t="shared" ref="CR20" si="17">IF(CQ20&gt;0,CQ20,CQ20+3600*360)</f>
        <v>1261651</v>
      </c>
    </row>
    <row r="21" spans="2:96" ht="27.95" customHeight="1">
      <c r="B21" s="242"/>
      <c r="C21" s="178"/>
      <c r="D21" s="178"/>
      <c r="E21" s="178"/>
      <c r="F21" s="178" t="s">
        <v>13</v>
      </c>
      <c r="G21" s="178"/>
      <c r="H21" s="215">
        <f>'①野帳（入力）'!H18</f>
        <v>205</v>
      </c>
      <c r="I21" s="216"/>
      <c r="J21" s="216"/>
      <c r="K21" s="198">
        <f>'①野帳（入力）'!K18</f>
        <v>18</v>
      </c>
      <c r="L21" s="199"/>
      <c r="M21" s="204">
        <f>'①野帳（入力）'!N18</f>
        <v>10</v>
      </c>
      <c r="N21" s="205"/>
      <c r="O21" s="316"/>
      <c r="P21" s="316"/>
      <c r="Q21" s="317"/>
      <c r="R21" s="320"/>
      <c r="S21" s="321"/>
      <c r="T21" s="324"/>
      <c r="U21" s="325"/>
      <c r="V21" s="192"/>
      <c r="W21" s="193"/>
      <c r="X21" s="193"/>
      <c r="Y21" s="132"/>
      <c r="Z21" s="133"/>
      <c r="AA21" s="136"/>
      <c r="AB21" s="137"/>
      <c r="AC21" s="184"/>
      <c r="AD21" s="185"/>
      <c r="AE21" s="186"/>
      <c r="AF21" s="192"/>
      <c r="AG21" s="193"/>
      <c r="AH21" s="193"/>
      <c r="AI21" s="132"/>
      <c r="AJ21" s="133"/>
      <c r="AK21" s="136"/>
      <c r="AL21" s="136"/>
      <c r="AM21" s="192">
        <f>INT(CR20/3600)</f>
        <v>350</v>
      </c>
      <c r="AN21" s="193"/>
      <c r="AO21" s="193"/>
      <c r="AP21" s="132">
        <f>INT((CR20-AM21*3600)/60)</f>
        <v>27</v>
      </c>
      <c r="AQ21" s="133"/>
      <c r="AR21" s="136">
        <f>ROUND(CR20-AM21*3600-AP21*60,0)</f>
        <v>31</v>
      </c>
      <c r="AS21" s="333"/>
      <c r="AU21" s="147"/>
      <c r="AV21" s="148"/>
      <c r="AW21" s="126">
        <f>'①野帳（入力）'!Q19</f>
        <v>36.741</v>
      </c>
      <c r="AX21" s="127"/>
      <c r="AY21" s="127"/>
      <c r="AZ21" s="127"/>
      <c r="BA21" s="127"/>
      <c r="BB21" s="128"/>
      <c r="BC21" s="329"/>
      <c r="BD21" s="329"/>
      <c r="BE21" s="329"/>
      <c r="BF21" s="329"/>
      <c r="BG21" s="329"/>
      <c r="BH21" s="330"/>
      <c r="CA21" s="13">
        <f t="shared" si="0"/>
        <v>739090</v>
      </c>
      <c r="CB21" s="246"/>
      <c r="CC21" s="246"/>
      <c r="CD21" s="246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6"/>
    </row>
    <row r="22" spans="2:96" ht="27.95" customHeight="1">
      <c r="B22" s="242"/>
      <c r="C22" s="178"/>
      <c r="D22" s="178" t="s">
        <v>18</v>
      </c>
      <c r="E22" s="178"/>
      <c r="F22" s="178" t="s">
        <v>13</v>
      </c>
      <c r="G22" s="178"/>
      <c r="H22" s="215">
        <f>'①野帳（入力）'!H19</f>
        <v>25</v>
      </c>
      <c r="I22" s="216"/>
      <c r="J22" s="216"/>
      <c r="K22" s="198">
        <f>'①野帳（入力）'!K19</f>
        <v>17</v>
      </c>
      <c r="L22" s="199"/>
      <c r="M22" s="204">
        <f>'①野帳（入力）'!N19</f>
        <v>50</v>
      </c>
      <c r="N22" s="205"/>
      <c r="O22" s="316">
        <f>INT(CC22/3600)</f>
        <v>205</v>
      </c>
      <c r="P22" s="316"/>
      <c r="Q22" s="317"/>
      <c r="R22" s="320">
        <f>INT((CC22-O22*3600)/60)</f>
        <v>17</v>
      </c>
      <c r="S22" s="321"/>
      <c r="T22" s="324">
        <f>ROUND(CC22-O22*3600-R22*60,0)</f>
        <v>50</v>
      </c>
      <c r="U22" s="325"/>
      <c r="V22" s="192"/>
      <c r="W22" s="193"/>
      <c r="X22" s="193"/>
      <c r="Y22" s="132"/>
      <c r="Z22" s="133"/>
      <c r="AA22" s="136"/>
      <c r="AB22" s="137"/>
      <c r="AC22" s="184"/>
      <c r="AD22" s="185"/>
      <c r="AE22" s="186"/>
      <c r="AF22" s="192"/>
      <c r="AG22" s="193"/>
      <c r="AH22" s="193"/>
      <c r="AI22" s="132"/>
      <c r="AJ22" s="133"/>
      <c r="AK22" s="136"/>
      <c r="AL22" s="136"/>
      <c r="AM22" s="192"/>
      <c r="AN22" s="193"/>
      <c r="AO22" s="193"/>
      <c r="AP22" s="132"/>
      <c r="AQ22" s="133"/>
      <c r="AR22" s="136"/>
      <c r="AS22" s="333"/>
      <c r="AU22" s="147"/>
      <c r="AV22" s="148"/>
      <c r="AW22" s="126">
        <f>'①野帳（入力）'!Q21</f>
        <v>36.744</v>
      </c>
      <c r="AX22" s="127"/>
      <c r="AY22" s="127"/>
      <c r="AZ22" s="127"/>
      <c r="BA22" s="127"/>
      <c r="BB22" s="128"/>
      <c r="BC22" s="329"/>
      <c r="BD22" s="329"/>
      <c r="BE22" s="329"/>
      <c r="BF22" s="329"/>
      <c r="BG22" s="329"/>
      <c r="BH22" s="330"/>
      <c r="CA22" s="13">
        <f t="shared" si="0"/>
        <v>91070</v>
      </c>
      <c r="CB22" s="246">
        <f>ROUND(CA22-CA23,0)</f>
        <v>-556930</v>
      </c>
      <c r="CC22" s="246">
        <f t="shared" ref="CC22" si="18">IF(CB22&gt;0,CB22,CB22+3600*360)</f>
        <v>739070</v>
      </c>
      <c r="CD22" s="246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6"/>
    </row>
    <row r="23" spans="2:96" ht="27.95" customHeight="1" thickBot="1">
      <c r="B23" s="168"/>
      <c r="C23" s="169"/>
      <c r="D23" s="169"/>
      <c r="E23" s="169"/>
      <c r="F23" s="169" t="s">
        <v>16</v>
      </c>
      <c r="G23" s="169"/>
      <c r="H23" s="208">
        <f>'①野帳（入力）'!H20</f>
        <v>180</v>
      </c>
      <c r="I23" s="209"/>
      <c r="J23" s="209"/>
      <c r="K23" s="196">
        <f>'①野帳（入力）'!K20</f>
        <v>0</v>
      </c>
      <c r="L23" s="197"/>
      <c r="M23" s="202">
        <f>'①野帳（入力）'!N20</f>
        <v>0</v>
      </c>
      <c r="N23" s="203"/>
      <c r="O23" s="334"/>
      <c r="P23" s="334"/>
      <c r="Q23" s="335"/>
      <c r="R23" s="336"/>
      <c r="S23" s="337"/>
      <c r="T23" s="338"/>
      <c r="U23" s="339"/>
      <c r="V23" s="194"/>
      <c r="W23" s="195"/>
      <c r="X23" s="195"/>
      <c r="Y23" s="134"/>
      <c r="Z23" s="135"/>
      <c r="AA23" s="138"/>
      <c r="AB23" s="139"/>
      <c r="AC23" s="187"/>
      <c r="AD23" s="188"/>
      <c r="AE23" s="189"/>
      <c r="AF23" s="194"/>
      <c r="AG23" s="195"/>
      <c r="AH23" s="195"/>
      <c r="AI23" s="134"/>
      <c r="AJ23" s="135"/>
      <c r="AK23" s="138"/>
      <c r="AL23" s="138"/>
      <c r="AM23" s="22"/>
      <c r="AN23" s="23"/>
      <c r="AO23" s="23"/>
      <c r="AP23" s="49"/>
      <c r="AQ23" s="50"/>
      <c r="AR23" s="24"/>
      <c r="AS23" s="25"/>
      <c r="AU23" s="149"/>
      <c r="AV23" s="150"/>
      <c r="AW23" s="123">
        <f>'①野帳（入力）'!Q24</f>
        <v>36.741999999999997</v>
      </c>
      <c r="AX23" s="124"/>
      <c r="AY23" s="124"/>
      <c r="AZ23" s="124"/>
      <c r="BA23" s="124"/>
      <c r="BB23" s="125"/>
      <c r="BC23" s="342"/>
      <c r="BD23" s="342"/>
      <c r="BE23" s="342"/>
      <c r="BF23" s="342"/>
      <c r="BG23" s="342"/>
      <c r="BH23" s="343"/>
      <c r="CA23" s="13">
        <f t="shared" si="0"/>
        <v>648000</v>
      </c>
      <c r="CB23" s="246"/>
      <c r="CC23" s="246"/>
      <c r="CD23" s="246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6"/>
    </row>
    <row r="24" spans="2:96" ht="27.95" customHeight="1">
      <c r="B24" s="166" t="s">
        <v>13</v>
      </c>
      <c r="C24" s="167"/>
      <c r="D24" s="167" t="s">
        <v>10</v>
      </c>
      <c r="E24" s="167"/>
      <c r="F24" s="167" t="s">
        <v>12</v>
      </c>
      <c r="G24" s="167"/>
      <c r="H24" s="206">
        <f>'①野帳（入力）'!H21</f>
        <v>0</v>
      </c>
      <c r="I24" s="207"/>
      <c r="J24" s="207"/>
      <c r="K24" s="213">
        <f>'①野帳（入力）'!K21</f>
        <v>0</v>
      </c>
      <c r="L24" s="214"/>
      <c r="M24" s="200">
        <f>'①野帳（入力）'!N21</f>
        <v>0</v>
      </c>
      <c r="N24" s="201"/>
      <c r="O24" s="225">
        <f>INT(CC24/3600)</f>
        <v>105</v>
      </c>
      <c r="P24" s="225"/>
      <c r="Q24" s="226"/>
      <c r="R24" s="229">
        <f>INT((CC24-O24*3600)/60)</f>
        <v>14</v>
      </c>
      <c r="S24" s="230"/>
      <c r="T24" s="233">
        <f>ROUND(CC24-O24*3600-R24*60,0)</f>
        <v>45</v>
      </c>
      <c r="U24" s="234"/>
      <c r="V24" s="192">
        <f>INT(CD24/3600)</f>
        <v>105</v>
      </c>
      <c r="W24" s="193"/>
      <c r="X24" s="193"/>
      <c r="Y24" s="132">
        <f>INT((CD24-V24*3600)/60)</f>
        <v>14</v>
      </c>
      <c r="Z24" s="133"/>
      <c r="AA24" s="136">
        <f>ROUND(CD24-V24*3600-Y24*60,0)</f>
        <v>43</v>
      </c>
      <c r="AB24" s="137"/>
      <c r="AC24" s="184">
        <f>CO24</f>
        <v>0</v>
      </c>
      <c r="AD24" s="185"/>
      <c r="AE24" s="186"/>
      <c r="AF24" s="192">
        <f>INT(CP24/3600)</f>
        <v>105</v>
      </c>
      <c r="AG24" s="193"/>
      <c r="AH24" s="193"/>
      <c r="AI24" s="132">
        <f>INT((CP24-AF24*3600)/60)</f>
        <v>14</v>
      </c>
      <c r="AJ24" s="133"/>
      <c r="AK24" s="136">
        <f>ROUND(CP24-AF24*3600-AI24*60,0)</f>
        <v>43</v>
      </c>
      <c r="AL24" s="136"/>
      <c r="AM24" s="154" t="s">
        <v>52</v>
      </c>
      <c r="AN24" s="155"/>
      <c r="AO24" s="26"/>
      <c r="AP24" s="51"/>
      <c r="AQ24" s="52"/>
      <c r="AR24" s="26"/>
      <c r="AS24" s="27"/>
      <c r="AU24" s="156" t="s">
        <v>86</v>
      </c>
      <c r="AV24" s="157"/>
      <c r="AW24" s="129">
        <f>'①野帳（入力）'!Q22</f>
        <v>23.745999999999999</v>
      </c>
      <c r="AX24" s="130"/>
      <c r="AY24" s="130"/>
      <c r="AZ24" s="130"/>
      <c r="BA24" s="130"/>
      <c r="BB24" s="131"/>
      <c r="BC24" s="326">
        <f t="shared" ref="BC24" si="19">ROUND(AVERAGE(AW24:BB27),3)</f>
        <v>23.747</v>
      </c>
      <c r="BD24" s="326"/>
      <c r="BE24" s="326"/>
      <c r="BF24" s="326"/>
      <c r="BG24" s="326"/>
      <c r="BH24" s="328"/>
      <c r="CA24" s="13">
        <f t="shared" si="0"/>
        <v>0</v>
      </c>
      <c r="CB24" s="246">
        <f>ROUND(CA25-CA24,0)</f>
        <v>378885</v>
      </c>
      <c r="CC24" s="246">
        <f t="shared" ref="CC24" si="20">IF(CB24&gt;0,CB24,CB24+3600*360)</f>
        <v>378885</v>
      </c>
      <c r="CD24" s="246">
        <f t="shared" ref="CD24" si="21">ROUND((AVERAGE(CC24:CC27)),0)</f>
        <v>378883</v>
      </c>
      <c r="CE24" s="245">
        <f>IF($CE$10&gt;=0,INT($CE$10/8),-INT(-$CE$10/8))</f>
        <v>0</v>
      </c>
      <c r="CF24" s="245">
        <f>RANK(CD24,$CD$12:$CD$43)</f>
        <v>7</v>
      </c>
      <c r="CG24" s="245">
        <f>TRUNC($CE$10/8,0)</f>
        <v>0</v>
      </c>
      <c r="CH24" s="245">
        <f t="shared" ref="CH24:CN24" si="22">IF($CE$10=CG$44,CG24,IF($CF$24=CH$7-1,ROUNDUP(($CE$10-CG$44)/8,0)+CG24,CG24))</f>
        <v>0</v>
      </c>
      <c r="CI24" s="245">
        <f t="shared" si="22"/>
        <v>0</v>
      </c>
      <c r="CJ24" s="245">
        <f t="shared" si="22"/>
        <v>0</v>
      </c>
      <c r="CK24" s="245">
        <f t="shared" si="22"/>
        <v>0</v>
      </c>
      <c r="CL24" s="245">
        <f t="shared" si="22"/>
        <v>0</v>
      </c>
      <c r="CM24" s="245">
        <f t="shared" si="22"/>
        <v>0</v>
      </c>
      <c r="CN24" s="245">
        <f t="shared" si="22"/>
        <v>0</v>
      </c>
      <c r="CO24" s="245">
        <f t="shared" ref="CO24" si="23">CN24</f>
        <v>0</v>
      </c>
      <c r="CP24" s="245">
        <f t="shared" ref="CP24" si="24">CD24+CO24</f>
        <v>378883</v>
      </c>
      <c r="CQ24" s="245">
        <f t="shared" ref="CQ24" si="25">CQ20+CP24-180*3600</f>
        <v>-303466</v>
      </c>
      <c r="CR24" s="246">
        <f t="shared" ref="CR24" si="26">IF(CQ24&gt;0,CQ24,CQ24+3600*360)</f>
        <v>992534</v>
      </c>
    </row>
    <row r="25" spans="2:96" ht="27.95" customHeight="1">
      <c r="B25" s="242"/>
      <c r="C25" s="178"/>
      <c r="D25" s="178"/>
      <c r="E25" s="178"/>
      <c r="F25" s="178" t="s">
        <v>14</v>
      </c>
      <c r="G25" s="178"/>
      <c r="H25" s="215">
        <f>'①野帳（入力）'!H22</f>
        <v>105</v>
      </c>
      <c r="I25" s="216"/>
      <c r="J25" s="216"/>
      <c r="K25" s="198">
        <f>'①野帳（入力）'!K22</f>
        <v>14</v>
      </c>
      <c r="L25" s="199"/>
      <c r="M25" s="204">
        <f>'①野帳（入力）'!N22</f>
        <v>45</v>
      </c>
      <c r="N25" s="205"/>
      <c r="O25" s="316"/>
      <c r="P25" s="316"/>
      <c r="Q25" s="317"/>
      <c r="R25" s="320"/>
      <c r="S25" s="321"/>
      <c r="T25" s="324"/>
      <c r="U25" s="325"/>
      <c r="V25" s="192"/>
      <c r="W25" s="193"/>
      <c r="X25" s="193"/>
      <c r="Y25" s="132"/>
      <c r="Z25" s="133"/>
      <c r="AA25" s="136"/>
      <c r="AB25" s="137"/>
      <c r="AC25" s="184"/>
      <c r="AD25" s="185"/>
      <c r="AE25" s="186"/>
      <c r="AF25" s="192"/>
      <c r="AG25" s="193"/>
      <c r="AH25" s="193"/>
      <c r="AI25" s="132"/>
      <c r="AJ25" s="133"/>
      <c r="AK25" s="136"/>
      <c r="AL25" s="136"/>
      <c r="AM25" s="192">
        <f>INT(CR24/3600)</f>
        <v>275</v>
      </c>
      <c r="AN25" s="193"/>
      <c r="AO25" s="193"/>
      <c r="AP25" s="132">
        <f>INT((CR24-AM25*3600)/60)</f>
        <v>42</v>
      </c>
      <c r="AQ25" s="133"/>
      <c r="AR25" s="136">
        <f>ROUND(CR24-AM25*3600-AP25*60,0)</f>
        <v>14</v>
      </c>
      <c r="AS25" s="333"/>
      <c r="AU25" s="147"/>
      <c r="AV25" s="148"/>
      <c r="AW25" s="126">
        <f>'①野帳（入力）'!Q23</f>
        <v>23.747</v>
      </c>
      <c r="AX25" s="127"/>
      <c r="AY25" s="127"/>
      <c r="AZ25" s="127"/>
      <c r="BA25" s="127"/>
      <c r="BB25" s="128"/>
      <c r="BC25" s="329"/>
      <c r="BD25" s="329"/>
      <c r="BE25" s="329"/>
      <c r="BF25" s="329"/>
      <c r="BG25" s="329"/>
      <c r="BH25" s="330"/>
      <c r="CA25" s="13">
        <f t="shared" si="0"/>
        <v>378885</v>
      </c>
      <c r="CB25" s="246"/>
      <c r="CC25" s="246"/>
      <c r="CD25" s="246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6"/>
    </row>
    <row r="26" spans="2:96" ht="27.95" customHeight="1">
      <c r="B26" s="242"/>
      <c r="C26" s="178"/>
      <c r="D26" s="178" t="s">
        <v>18</v>
      </c>
      <c r="E26" s="178"/>
      <c r="F26" s="178" t="s">
        <v>14</v>
      </c>
      <c r="G26" s="178"/>
      <c r="H26" s="215">
        <f>'①野帳（入力）'!H23</f>
        <v>285</v>
      </c>
      <c r="I26" s="216"/>
      <c r="J26" s="216"/>
      <c r="K26" s="198">
        <f>'①野帳（入力）'!K23</f>
        <v>14</v>
      </c>
      <c r="L26" s="199"/>
      <c r="M26" s="204">
        <f>'①野帳（入力）'!N23</f>
        <v>45</v>
      </c>
      <c r="N26" s="205"/>
      <c r="O26" s="316">
        <f>INT(CC26/3600)</f>
        <v>105</v>
      </c>
      <c r="P26" s="316"/>
      <c r="Q26" s="317"/>
      <c r="R26" s="320">
        <f>INT((CC26-O26*3600)/60)</f>
        <v>14</v>
      </c>
      <c r="S26" s="321"/>
      <c r="T26" s="324">
        <f>ROUND(CC26-O26*3600-R26*60,0)</f>
        <v>40</v>
      </c>
      <c r="U26" s="325"/>
      <c r="V26" s="192"/>
      <c r="W26" s="193"/>
      <c r="X26" s="193"/>
      <c r="Y26" s="132"/>
      <c r="Z26" s="133"/>
      <c r="AA26" s="136"/>
      <c r="AB26" s="137"/>
      <c r="AC26" s="184"/>
      <c r="AD26" s="185"/>
      <c r="AE26" s="186"/>
      <c r="AF26" s="192"/>
      <c r="AG26" s="193"/>
      <c r="AH26" s="193"/>
      <c r="AI26" s="132"/>
      <c r="AJ26" s="133"/>
      <c r="AK26" s="136"/>
      <c r="AL26" s="136"/>
      <c r="AM26" s="192"/>
      <c r="AN26" s="193"/>
      <c r="AO26" s="193"/>
      <c r="AP26" s="132"/>
      <c r="AQ26" s="133"/>
      <c r="AR26" s="136"/>
      <c r="AS26" s="333"/>
      <c r="AU26" s="147"/>
      <c r="AV26" s="148"/>
      <c r="AW26" s="126">
        <f>'①野帳（入力）'!Q25</f>
        <v>23.748999999999999</v>
      </c>
      <c r="AX26" s="127"/>
      <c r="AY26" s="127"/>
      <c r="AZ26" s="127"/>
      <c r="BA26" s="127"/>
      <c r="BB26" s="128"/>
      <c r="BC26" s="329"/>
      <c r="BD26" s="329"/>
      <c r="BE26" s="329"/>
      <c r="BF26" s="329"/>
      <c r="BG26" s="329"/>
      <c r="BH26" s="330"/>
      <c r="CA26" s="13">
        <f t="shared" si="0"/>
        <v>1026885</v>
      </c>
      <c r="CB26" s="246">
        <f>ROUND(CA26-CA27,0)</f>
        <v>378880</v>
      </c>
      <c r="CC26" s="246">
        <f t="shared" ref="CC26" si="27">IF(CB26&gt;0,CB26,CB26+3600*360)</f>
        <v>378880</v>
      </c>
      <c r="CD26" s="246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6"/>
    </row>
    <row r="27" spans="2:96" ht="27.95" customHeight="1" thickBot="1">
      <c r="B27" s="222"/>
      <c r="C27" s="223"/>
      <c r="D27" s="223"/>
      <c r="E27" s="223"/>
      <c r="F27" s="223" t="s">
        <v>12</v>
      </c>
      <c r="G27" s="223"/>
      <c r="H27" s="208">
        <f>'①野帳（入力）'!H24</f>
        <v>180</v>
      </c>
      <c r="I27" s="209"/>
      <c r="J27" s="209"/>
      <c r="K27" s="196">
        <f>'①野帳（入力）'!K24</f>
        <v>0</v>
      </c>
      <c r="L27" s="197"/>
      <c r="M27" s="202">
        <f>'①野帳（入力）'!N24</f>
        <v>5</v>
      </c>
      <c r="N27" s="203"/>
      <c r="O27" s="227"/>
      <c r="P27" s="227"/>
      <c r="Q27" s="228"/>
      <c r="R27" s="231"/>
      <c r="S27" s="232"/>
      <c r="T27" s="235"/>
      <c r="U27" s="236"/>
      <c r="V27" s="192"/>
      <c r="W27" s="193"/>
      <c r="X27" s="193"/>
      <c r="Y27" s="132"/>
      <c r="Z27" s="133"/>
      <c r="AA27" s="136"/>
      <c r="AB27" s="137"/>
      <c r="AC27" s="184"/>
      <c r="AD27" s="185"/>
      <c r="AE27" s="186"/>
      <c r="AF27" s="192"/>
      <c r="AG27" s="193"/>
      <c r="AH27" s="193"/>
      <c r="AI27" s="132"/>
      <c r="AJ27" s="133"/>
      <c r="AK27" s="136"/>
      <c r="AL27" s="136"/>
      <c r="AM27" s="22"/>
      <c r="AN27" s="23"/>
      <c r="AO27" s="23"/>
      <c r="AP27" s="49"/>
      <c r="AQ27" s="50"/>
      <c r="AR27" s="24"/>
      <c r="AS27" s="25"/>
      <c r="AU27" s="158"/>
      <c r="AV27" s="159"/>
      <c r="AW27" s="123">
        <f>'①野帳（入力）'!Q28</f>
        <v>23.747</v>
      </c>
      <c r="AX27" s="124"/>
      <c r="AY27" s="124"/>
      <c r="AZ27" s="124"/>
      <c r="BA27" s="124"/>
      <c r="BB27" s="125"/>
      <c r="BC27" s="331"/>
      <c r="BD27" s="331"/>
      <c r="BE27" s="331"/>
      <c r="BF27" s="331"/>
      <c r="BG27" s="331"/>
      <c r="BH27" s="332"/>
      <c r="CA27" s="13">
        <f t="shared" si="0"/>
        <v>648005</v>
      </c>
      <c r="CB27" s="246"/>
      <c r="CC27" s="246"/>
      <c r="CD27" s="246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6"/>
    </row>
    <row r="28" spans="2:96" ht="27.95" customHeight="1">
      <c r="B28" s="241" t="s">
        <v>14</v>
      </c>
      <c r="C28" s="177"/>
      <c r="D28" s="177" t="s">
        <v>10</v>
      </c>
      <c r="E28" s="177"/>
      <c r="F28" s="177" t="s">
        <v>13</v>
      </c>
      <c r="G28" s="177"/>
      <c r="H28" s="206">
        <f>'①野帳（入力）'!H25</f>
        <v>0</v>
      </c>
      <c r="I28" s="207"/>
      <c r="J28" s="207"/>
      <c r="K28" s="213">
        <f>'①野帳（入力）'!K25</f>
        <v>0</v>
      </c>
      <c r="L28" s="214"/>
      <c r="M28" s="200">
        <f>'①野帳（入力）'!N25</f>
        <v>0</v>
      </c>
      <c r="N28" s="201"/>
      <c r="O28" s="314">
        <f>INT(CC28/3600)</f>
        <v>132</v>
      </c>
      <c r="P28" s="314"/>
      <c r="Q28" s="315"/>
      <c r="R28" s="318">
        <f>INT((CC28-O28*3600)/60)</f>
        <v>58</v>
      </c>
      <c r="S28" s="319"/>
      <c r="T28" s="322">
        <f>ROUND(CC28-O28*3600-R28*60,0)</f>
        <v>45</v>
      </c>
      <c r="U28" s="323"/>
      <c r="V28" s="190">
        <f>INT(CD28/3600)</f>
        <v>132</v>
      </c>
      <c r="W28" s="191"/>
      <c r="X28" s="191"/>
      <c r="Y28" s="249">
        <f>INT((CD28-V28*3600)/60)</f>
        <v>58</v>
      </c>
      <c r="Z28" s="250"/>
      <c r="AA28" s="179">
        <f>ROUND(CD28-V28*3600-Y28*60,0)</f>
        <v>48</v>
      </c>
      <c r="AB28" s="180"/>
      <c r="AC28" s="181">
        <f>CO28</f>
        <v>1</v>
      </c>
      <c r="AD28" s="182"/>
      <c r="AE28" s="183"/>
      <c r="AF28" s="190">
        <f>INT(CP28/3600)</f>
        <v>132</v>
      </c>
      <c r="AG28" s="191"/>
      <c r="AH28" s="191"/>
      <c r="AI28" s="249">
        <f>INT((CP28-AF28*3600)/60)</f>
        <v>58</v>
      </c>
      <c r="AJ28" s="250"/>
      <c r="AK28" s="179">
        <f>ROUND(CP28-AF28*3600-AI28*60,0)</f>
        <v>49</v>
      </c>
      <c r="AL28" s="179"/>
      <c r="AM28" s="154" t="s">
        <v>87</v>
      </c>
      <c r="AN28" s="155"/>
      <c r="AO28" s="26"/>
      <c r="AP28" s="51"/>
      <c r="AQ28" s="52"/>
      <c r="AR28" s="26"/>
      <c r="AS28" s="27"/>
      <c r="AU28" s="145" t="s">
        <v>88</v>
      </c>
      <c r="AV28" s="146"/>
      <c r="AW28" s="129">
        <f>'①野帳（入力）'!Q26</f>
        <v>31.344000000000001</v>
      </c>
      <c r="AX28" s="130"/>
      <c r="AY28" s="130"/>
      <c r="AZ28" s="130"/>
      <c r="BA28" s="130"/>
      <c r="BB28" s="131"/>
      <c r="BC28" s="340">
        <f t="shared" ref="BC28" si="28">ROUND(AVERAGE(AW28:BB31),3)</f>
        <v>31.343</v>
      </c>
      <c r="BD28" s="340"/>
      <c r="BE28" s="340"/>
      <c r="BF28" s="340"/>
      <c r="BG28" s="340"/>
      <c r="BH28" s="341"/>
      <c r="CA28" s="13">
        <f t="shared" si="0"/>
        <v>0</v>
      </c>
      <c r="CB28" s="246">
        <f>ROUND(CA29-CA28,0)</f>
        <v>478725</v>
      </c>
      <c r="CC28" s="246">
        <f t="shared" ref="CC28" si="29">IF(CB28&gt;0,CB28,CB28+3600*360)</f>
        <v>478725</v>
      </c>
      <c r="CD28" s="246">
        <f t="shared" ref="CD28" si="30">ROUND((AVERAGE(CC28:CC31)),0)</f>
        <v>478728</v>
      </c>
      <c r="CE28" s="245">
        <f>IF($CE$10&gt;=0,INT($CE$10/8),-INT(-$CE$10/8))</f>
        <v>0</v>
      </c>
      <c r="CF28" s="245">
        <f>RANK(CD28,$CD$12:$CD$43)</f>
        <v>4</v>
      </c>
      <c r="CG28" s="245">
        <f>TRUNC($CE$10/8,0)</f>
        <v>0</v>
      </c>
      <c r="CH28" s="245">
        <f t="shared" ref="CH28:CN28" si="31">IF($CE$10=CG$44,CG28,IF($CF$28=CH$7-1,ROUNDUP(($CE$10-CG$44)/8,0)+CG28,CG28))</f>
        <v>0</v>
      </c>
      <c r="CI28" s="245">
        <f t="shared" si="31"/>
        <v>0</v>
      </c>
      <c r="CJ28" s="245">
        <f t="shared" si="31"/>
        <v>0</v>
      </c>
      <c r="CK28" s="245">
        <f t="shared" si="31"/>
        <v>1</v>
      </c>
      <c r="CL28" s="245">
        <f t="shared" si="31"/>
        <v>1</v>
      </c>
      <c r="CM28" s="245">
        <f t="shared" si="31"/>
        <v>1</v>
      </c>
      <c r="CN28" s="245">
        <f t="shared" si="31"/>
        <v>1</v>
      </c>
      <c r="CO28" s="245">
        <f t="shared" ref="CO28" si="32">CN28</f>
        <v>1</v>
      </c>
      <c r="CP28" s="245">
        <f t="shared" ref="CP28" si="33">CD28+CO28</f>
        <v>478729</v>
      </c>
      <c r="CQ28" s="245">
        <f t="shared" ref="CQ28" si="34">CQ24+CP28-180*3600</f>
        <v>-472737</v>
      </c>
      <c r="CR28" s="246">
        <f t="shared" ref="CR28" si="35">IF(CQ28&gt;0,CQ28,CQ28+3600*360)</f>
        <v>823263</v>
      </c>
    </row>
    <row r="29" spans="2:96" ht="27.95" customHeight="1">
      <c r="B29" s="242"/>
      <c r="C29" s="178"/>
      <c r="D29" s="178"/>
      <c r="E29" s="178"/>
      <c r="F29" s="178" t="s">
        <v>62</v>
      </c>
      <c r="G29" s="178"/>
      <c r="H29" s="215">
        <f>'①野帳（入力）'!H26</f>
        <v>132</v>
      </c>
      <c r="I29" s="216"/>
      <c r="J29" s="216"/>
      <c r="K29" s="198">
        <f>'①野帳（入力）'!K26</f>
        <v>58</v>
      </c>
      <c r="L29" s="199"/>
      <c r="M29" s="204">
        <f>'①野帳（入力）'!N26</f>
        <v>45</v>
      </c>
      <c r="N29" s="205"/>
      <c r="O29" s="316"/>
      <c r="P29" s="316"/>
      <c r="Q29" s="317"/>
      <c r="R29" s="320"/>
      <c r="S29" s="321"/>
      <c r="T29" s="324"/>
      <c r="U29" s="325"/>
      <c r="V29" s="192"/>
      <c r="W29" s="193"/>
      <c r="X29" s="193"/>
      <c r="Y29" s="132"/>
      <c r="Z29" s="133"/>
      <c r="AA29" s="136"/>
      <c r="AB29" s="137"/>
      <c r="AC29" s="184"/>
      <c r="AD29" s="185"/>
      <c r="AE29" s="186"/>
      <c r="AF29" s="192"/>
      <c r="AG29" s="193"/>
      <c r="AH29" s="193"/>
      <c r="AI29" s="132"/>
      <c r="AJ29" s="133"/>
      <c r="AK29" s="136"/>
      <c r="AL29" s="136"/>
      <c r="AM29" s="192">
        <f>INT(CR28/3600)</f>
        <v>228</v>
      </c>
      <c r="AN29" s="193"/>
      <c r="AO29" s="193"/>
      <c r="AP29" s="132">
        <f>INT((CR28-AM29*3600)/60)</f>
        <v>41</v>
      </c>
      <c r="AQ29" s="133"/>
      <c r="AR29" s="136">
        <f>ROUND(CR28-AM29*3600-AP29*60,0)</f>
        <v>3</v>
      </c>
      <c r="AS29" s="333"/>
      <c r="AU29" s="147"/>
      <c r="AV29" s="148"/>
      <c r="AW29" s="126">
        <f>'①野帳（入力）'!Q27</f>
        <v>31.341999999999999</v>
      </c>
      <c r="AX29" s="127"/>
      <c r="AY29" s="127"/>
      <c r="AZ29" s="127"/>
      <c r="BA29" s="127"/>
      <c r="BB29" s="128"/>
      <c r="BC29" s="329"/>
      <c r="BD29" s="329"/>
      <c r="BE29" s="329"/>
      <c r="BF29" s="329"/>
      <c r="BG29" s="329"/>
      <c r="BH29" s="330"/>
      <c r="CA29" s="13">
        <f t="shared" si="0"/>
        <v>478725</v>
      </c>
      <c r="CB29" s="246"/>
      <c r="CC29" s="246"/>
      <c r="CD29" s="246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6"/>
    </row>
    <row r="30" spans="2:96" ht="27.95" customHeight="1">
      <c r="B30" s="242"/>
      <c r="C30" s="178"/>
      <c r="D30" s="178" t="s">
        <v>18</v>
      </c>
      <c r="E30" s="178"/>
      <c r="F30" s="178" t="s">
        <v>62</v>
      </c>
      <c r="G30" s="178"/>
      <c r="H30" s="215">
        <f>'①野帳（入力）'!H27</f>
        <v>312</v>
      </c>
      <c r="I30" s="216"/>
      <c r="J30" s="216"/>
      <c r="K30" s="198">
        <f>'①野帳（入力）'!K27</f>
        <v>58</v>
      </c>
      <c r="L30" s="199"/>
      <c r="M30" s="204">
        <f>'①野帳（入力）'!N27</f>
        <v>50</v>
      </c>
      <c r="N30" s="205"/>
      <c r="O30" s="316">
        <f>INT(CC30/3600)</f>
        <v>132</v>
      </c>
      <c r="P30" s="316"/>
      <c r="Q30" s="317"/>
      <c r="R30" s="320">
        <f>INT((CC30-O30*3600)/60)</f>
        <v>58</v>
      </c>
      <c r="S30" s="321"/>
      <c r="T30" s="324">
        <f>ROUND(CC30-O30*3600-R30*60,0)</f>
        <v>50</v>
      </c>
      <c r="U30" s="325"/>
      <c r="V30" s="192"/>
      <c r="W30" s="193"/>
      <c r="X30" s="193"/>
      <c r="Y30" s="132"/>
      <c r="Z30" s="133"/>
      <c r="AA30" s="136"/>
      <c r="AB30" s="137"/>
      <c r="AC30" s="184"/>
      <c r="AD30" s="185"/>
      <c r="AE30" s="186"/>
      <c r="AF30" s="192"/>
      <c r="AG30" s="193"/>
      <c r="AH30" s="193"/>
      <c r="AI30" s="132"/>
      <c r="AJ30" s="133"/>
      <c r="AK30" s="136"/>
      <c r="AL30" s="136"/>
      <c r="AM30" s="192"/>
      <c r="AN30" s="193"/>
      <c r="AO30" s="193"/>
      <c r="AP30" s="132"/>
      <c r="AQ30" s="133"/>
      <c r="AR30" s="136"/>
      <c r="AS30" s="333"/>
      <c r="AU30" s="147"/>
      <c r="AV30" s="148"/>
      <c r="AW30" s="126">
        <f>'①野帳（入力）'!Q29</f>
        <v>31.343</v>
      </c>
      <c r="AX30" s="127"/>
      <c r="AY30" s="127"/>
      <c r="AZ30" s="127"/>
      <c r="BA30" s="127"/>
      <c r="BB30" s="128"/>
      <c r="BC30" s="329"/>
      <c r="BD30" s="329"/>
      <c r="BE30" s="329"/>
      <c r="BF30" s="329"/>
      <c r="BG30" s="329"/>
      <c r="BH30" s="330"/>
      <c r="CA30" s="13">
        <f t="shared" si="0"/>
        <v>1126730</v>
      </c>
      <c r="CB30" s="246">
        <f>ROUND(CA30-CA31,0)</f>
        <v>478730</v>
      </c>
      <c r="CC30" s="246">
        <f t="shared" ref="CC30" si="36">IF(CB30&gt;0,CB30,CB30+3600*360)</f>
        <v>478730</v>
      </c>
      <c r="CD30" s="246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6"/>
    </row>
    <row r="31" spans="2:96" ht="27.95" customHeight="1" thickBot="1">
      <c r="B31" s="168"/>
      <c r="C31" s="169"/>
      <c r="D31" s="169"/>
      <c r="E31" s="169"/>
      <c r="F31" s="169" t="s">
        <v>13</v>
      </c>
      <c r="G31" s="169"/>
      <c r="H31" s="208">
        <f>'①野帳（入力）'!H28</f>
        <v>180</v>
      </c>
      <c r="I31" s="209"/>
      <c r="J31" s="209"/>
      <c r="K31" s="196">
        <f>'①野帳（入力）'!K28</f>
        <v>0</v>
      </c>
      <c r="L31" s="197"/>
      <c r="M31" s="202">
        <f>'①野帳（入力）'!N28</f>
        <v>0</v>
      </c>
      <c r="N31" s="203"/>
      <c r="O31" s="334"/>
      <c r="P31" s="334"/>
      <c r="Q31" s="335"/>
      <c r="R31" s="336"/>
      <c r="S31" s="337"/>
      <c r="T31" s="338"/>
      <c r="U31" s="339"/>
      <c r="V31" s="194"/>
      <c r="W31" s="195"/>
      <c r="X31" s="195"/>
      <c r="Y31" s="134"/>
      <c r="Z31" s="135"/>
      <c r="AA31" s="138"/>
      <c r="AB31" s="139"/>
      <c r="AC31" s="187"/>
      <c r="AD31" s="188"/>
      <c r="AE31" s="189"/>
      <c r="AF31" s="194"/>
      <c r="AG31" s="195"/>
      <c r="AH31" s="195"/>
      <c r="AI31" s="134"/>
      <c r="AJ31" s="135"/>
      <c r="AK31" s="138"/>
      <c r="AL31" s="138"/>
      <c r="AM31" s="22"/>
      <c r="AN31" s="23"/>
      <c r="AO31" s="23"/>
      <c r="AP31" s="49"/>
      <c r="AQ31" s="50"/>
      <c r="AR31" s="24"/>
      <c r="AS31" s="25"/>
      <c r="AU31" s="149"/>
      <c r="AV31" s="150"/>
      <c r="AW31" s="123">
        <f>'①野帳（入力）'!Q32</f>
        <v>31.344000000000001</v>
      </c>
      <c r="AX31" s="124"/>
      <c r="AY31" s="124"/>
      <c r="AZ31" s="124"/>
      <c r="BA31" s="124"/>
      <c r="BB31" s="125"/>
      <c r="BC31" s="342"/>
      <c r="BD31" s="342"/>
      <c r="BE31" s="342"/>
      <c r="BF31" s="342"/>
      <c r="BG31" s="342"/>
      <c r="BH31" s="343"/>
      <c r="CA31" s="13">
        <f t="shared" si="0"/>
        <v>648000</v>
      </c>
      <c r="CB31" s="246"/>
      <c r="CC31" s="246"/>
      <c r="CD31" s="246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6"/>
    </row>
    <row r="32" spans="2:96" ht="27.95" customHeight="1">
      <c r="B32" s="166" t="s">
        <v>59</v>
      </c>
      <c r="C32" s="167"/>
      <c r="D32" s="167" t="s">
        <v>10</v>
      </c>
      <c r="E32" s="167"/>
      <c r="F32" s="167" t="s">
        <v>14</v>
      </c>
      <c r="G32" s="167"/>
      <c r="H32" s="206">
        <f>'①野帳（入力）'!H29</f>
        <v>0</v>
      </c>
      <c r="I32" s="207"/>
      <c r="J32" s="207"/>
      <c r="K32" s="213">
        <f>'①野帳（入力）'!K29</f>
        <v>0</v>
      </c>
      <c r="L32" s="214"/>
      <c r="M32" s="200">
        <f>'①野帳（入力）'!N29</f>
        <v>0</v>
      </c>
      <c r="N32" s="201"/>
      <c r="O32" s="225">
        <f>INT(CC32/3600)</f>
        <v>123</v>
      </c>
      <c r="P32" s="225"/>
      <c r="Q32" s="226"/>
      <c r="R32" s="229">
        <f>INT((CC32-O32*3600)/60)</f>
        <v>0</v>
      </c>
      <c r="S32" s="230"/>
      <c r="T32" s="233">
        <f>ROUND(CC32-O32*3600-R32*60,0)</f>
        <v>35</v>
      </c>
      <c r="U32" s="234"/>
      <c r="V32" s="192">
        <f>INT(CD32/3600)</f>
        <v>123</v>
      </c>
      <c r="W32" s="193"/>
      <c r="X32" s="193"/>
      <c r="Y32" s="132">
        <f>INT((CD32-V32*3600)/60)</f>
        <v>0</v>
      </c>
      <c r="Z32" s="133"/>
      <c r="AA32" s="136">
        <f>ROUND(CD32-V32*3600-Y32*60,0)</f>
        <v>43</v>
      </c>
      <c r="AB32" s="137"/>
      <c r="AC32" s="184">
        <f>CO32</f>
        <v>1</v>
      </c>
      <c r="AD32" s="185"/>
      <c r="AE32" s="186"/>
      <c r="AF32" s="192">
        <f>INT(CP32/3600)</f>
        <v>123</v>
      </c>
      <c r="AG32" s="193"/>
      <c r="AH32" s="193"/>
      <c r="AI32" s="132">
        <f>INT((CP32-AF32*3600)/60)</f>
        <v>0</v>
      </c>
      <c r="AJ32" s="133"/>
      <c r="AK32" s="136">
        <f>ROUND(CP32-AF32*3600-AI32*60,0)</f>
        <v>44</v>
      </c>
      <c r="AL32" s="136"/>
      <c r="AM32" s="154" t="s">
        <v>89</v>
      </c>
      <c r="AN32" s="155"/>
      <c r="AO32" s="26"/>
      <c r="AP32" s="51"/>
      <c r="AQ32" s="52"/>
      <c r="AR32" s="26"/>
      <c r="AS32" s="27"/>
      <c r="AU32" s="156" t="s">
        <v>90</v>
      </c>
      <c r="AV32" s="157"/>
      <c r="AW32" s="129">
        <f>'①野帳（入力）'!Q30</f>
        <v>24.119</v>
      </c>
      <c r="AX32" s="130"/>
      <c r="AY32" s="130"/>
      <c r="AZ32" s="130"/>
      <c r="BA32" s="130"/>
      <c r="BB32" s="131"/>
      <c r="BC32" s="326">
        <f t="shared" ref="BC32" si="37">ROUND(AVERAGE(AW32:BB35),3)</f>
        <v>24.117999999999999</v>
      </c>
      <c r="BD32" s="326"/>
      <c r="BE32" s="326"/>
      <c r="BF32" s="326"/>
      <c r="BG32" s="326"/>
      <c r="BH32" s="328"/>
      <c r="CA32" s="13">
        <f t="shared" si="0"/>
        <v>0</v>
      </c>
      <c r="CB32" s="246">
        <f>ROUND(CA33-CA32,0)</f>
        <v>442835</v>
      </c>
      <c r="CC32" s="246">
        <f t="shared" ref="CC32" si="38">IF(CB32&gt;0,CB32,CB32+3600*360)</f>
        <v>442835</v>
      </c>
      <c r="CD32" s="246">
        <f t="shared" ref="CD32" si="39">ROUND((AVERAGE(CC32:CC35)),0)</f>
        <v>442843</v>
      </c>
      <c r="CE32" s="245">
        <f>IF($CE$10&gt;=0,INT($CE$10/8),-INT(-$CE$10/8))</f>
        <v>0</v>
      </c>
      <c r="CF32" s="245">
        <f>RANK(CD32,$CD$12:$CD$43)</f>
        <v>5</v>
      </c>
      <c r="CG32" s="245">
        <f>TRUNC($CE$10/8,0)</f>
        <v>0</v>
      </c>
      <c r="CH32" s="245">
        <f t="shared" ref="CH32:CN32" si="40">IF($CE$10=CG$44,CG32,IF($CF$32=CH$7-1,ROUNDUP(($CE$10-CG$44)/8,0)+CG32,CG32))</f>
        <v>0</v>
      </c>
      <c r="CI32" s="245">
        <f t="shared" si="40"/>
        <v>0</v>
      </c>
      <c r="CJ32" s="245">
        <f t="shared" si="40"/>
        <v>0</v>
      </c>
      <c r="CK32" s="245">
        <f t="shared" si="40"/>
        <v>0</v>
      </c>
      <c r="CL32" s="245">
        <f t="shared" si="40"/>
        <v>1</v>
      </c>
      <c r="CM32" s="245">
        <f t="shared" si="40"/>
        <v>1</v>
      </c>
      <c r="CN32" s="245">
        <f t="shared" si="40"/>
        <v>1</v>
      </c>
      <c r="CO32" s="245">
        <f t="shared" ref="CO32" si="41">CN32</f>
        <v>1</v>
      </c>
      <c r="CP32" s="245">
        <f t="shared" ref="CP32" si="42">CD32+CO32</f>
        <v>442844</v>
      </c>
      <c r="CQ32" s="245">
        <f t="shared" ref="CQ32" si="43">CQ28+CP32-180*3600</f>
        <v>-677893</v>
      </c>
      <c r="CR32" s="246">
        <f t="shared" ref="CR32" si="44">IF(CQ32&gt;0,CQ32,CQ32+3600*360)</f>
        <v>618107</v>
      </c>
    </row>
    <row r="33" spans="2:96" ht="27.95" customHeight="1">
      <c r="B33" s="242"/>
      <c r="C33" s="178"/>
      <c r="D33" s="178"/>
      <c r="E33" s="178"/>
      <c r="F33" s="178" t="s">
        <v>61</v>
      </c>
      <c r="G33" s="178"/>
      <c r="H33" s="215">
        <f>'①野帳（入力）'!H30</f>
        <v>123</v>
      </c>
      <c r="I33" s="216"/>
      <c r="J33" s="216"/>
      <c r="K33" s="198">
        <f>'①野帳（入力）'!K30</f>
        <v>0</v>
      </c>
      <c r="L33" s="199"/>
      <c r="M33" s="204">
        <f>'①野帳（入力）'!N30</f>
        <v>35</v>
      </c>
      <c r="N33" s="205"/>
      <c r="O33" s="316"/>
      <c r="P33" s="316"/>
      <c r="Q33" s="317"/>
      <c r="R33" s="320"/>
      <c r="S33" s="321"/>
      <c r="T33" s="324"/>
      <c r="U33" s="325"/>
      <c r="V33" s="192"/>
      <c r="W33" s="193"/>
      <c r="X33" s="193"/>
      <c r="Y33" s="132"/>
      <c r="Z33" s="133"/>
      <c r="AA33" s="136"/>
      <c r="AB33" s="137"/>
      <c r="AC33" s="184"/>
      <c r="AD33" s="185"/>
      <c r="AE33" s="186"/>
      <c r="AF33" s="192"/>
      <c r="AG33" s="193"/>
      <c r="AH33" s="193"/>
      <c r="AI33" s="132"/>
      <c r="AJ33" s="133"/>
      <c r="AK33" s="136"/>
      <c r="AL33" s="136"/>
      <c r="AM33" s="192">
        <f>INT(CR32/3600)</f>
        <v>171</v>
      </c>
      <c r="AN33" s="193"/>
      <c r="AO33" s="193"/>
      <c r="AP33" s="132">
        <f>INT((CR32-AM33*3600)/60)</f>
        <v>41</v>
      </c>
      <c r="AQ33" s="133"/>
      <c r="AR33" s="136">
        <f>ROUND(CR32-AM33*3600-AP33*60,0)</f>
        <v>47</v>
      </c>
      <c r="AS33" s="333"/>
      <c r="AU33" s="147"/>
      <c r="AV33" s="148"/>
      <c r="AW33" s="126">
        <f>'①野帳（入力）'!Q31</f>
        <v>24.117000000000001</v>
      </c>
      <c r="AX33" s="127"/>
      <c r="AY33" s="127"/>
      <c r="AZ33" s="127"/>
      <c r="BA33" s="127"/>
      <c r="BB33" s="128"/>
      <c r="BC33" s="329"/>
      <c r="BD33" s="329"/>
      <c r="BE33" s="329"/>
      <c r="BF33" s="329"/>
      <c r="BG33" s="329"/>
      <c r="BH33" s="330"/>
      <c r="CA33" s="13">
        <f t="shared" si="0"/>
        <v>442835</v>
      </c>
      <c r="CB33" s="246"/>
      <c r="CC33" s="246"/>
      <c r="CD33" s="246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6"/>
    </row>
    <row r="34" spans="2:96" ht="27.95" customHeight="1">
      <c r="B34" s="242"/>
      <c r="C34" s="178"/>
      <c r="D34" s="178" t="s">
        <v>18</v>
      </c>
      <c r="E34" s="178"/>
      <c r="F34" s="178" t="s">
        <v>61</v>
      </c>
      <c r="G34" s="178"/>
      <c r="H34" s="215">
        <f>'①野帳（入力）'!H31</f>
        <v>303</v>
      </c>
      <c r="I34" s="216"/>
      <c r="J34" s="216"/>
      <c r="K34" s="198">
        <f>'①野帳（入力）'!K31</f>
        <v>0</v>
      </c>
      <c r="L34" s="199"/>
      <c r="M34" s="204">
        <f>'①野帳（入力）'!N31</f>
        <v>50</v>
      </c>
      <c r="N34" s="205"/>
      <c r="O34" s="316">
        <f>INT(CC34/3600)</f>
        <v>123</v>
      </c>
      <c r="P34" s="316"/>
      <c r="Q34" s="317"/>
      <c r="R34" s="320">
        <f>INT((CC34-O34*3600)/60)</f>
        <v>0</v>
      </c>
      <c r="S34" s="321"/>
      <c r="T34" s="324">
        <f>ROUND(CC34-O34*3600-R34*60,0)</f>
        <v>50</v>
      </c>
      <c r="U34" s="325"/>
      <c r="V34" s="192"/>
      <c r="W34" s="193"/>
      <c r="X34" s="193"/>
      <c r="Y34" s="132"/>
      <c r="Z34" s="133"/>
      <c r="AA34" s="136"/>
      <c r="AB34" s="137"/>
      <c r="AC34" s="184"/>
      <c r="AD34" s="185"/>
      <c r="AE34" s="186"/>
      <c r="AF34" s="192"/>
      <c r="AG34" s="193"/>
      <c r="AH34" s="193"/>
      <c r="AI34" s="132"/>
      <c r="AJ34" s="133"/>
      <c r="AK34" s="136"/>
      <c r="AL34" s="136"/>
      <c r="AM34" s="192"/>
      <c r="AN34" s="193"/>
      <c r="AO34" s="193"/>
      <c r="AP34" s="132"/>
      <c r="AQ34" s="133"/>
      <c r="AR34" s="136"/>
      <c r="AS34" s="333"/>
      <c r="AU34" s="147"/>
      <c r="AV34" s="148"/>
      <c r="AW34" s="126">
        <f>'①野帳（入力）'!Q33</f>
        <v>24.117999999999999</v>
      </c>
      <c r="AX34" s="127"/>
      <c r="AY34" s="127"/>
      <c r="AZ34" s="127"/>
      <c r="BA34" s="127"/>
      <c r="BB34" s="128"/>
      <c r="BC34" s="329"/>
      <c r="BD34" s="329"/>
      <c r="BE34" s="329"/>
      <c r="BF34" s="329"/>
      <c r="BG34" s="329"/>
      <c r="BH34" s="330"/>
      <c r="CA34" s="13">
        <f t="shared" si="0"/>
        <v>1090850</v>
      </c>
      <c r="CB34" s="246">
        <f>ROUND(CA34-CA35,0)</f>
        <v>442850</v>
      </c>
      <c r="CC34" s="246">
        <f t="shared" ref="CC34" si="45">IF(CB34&gt;0,CB34,CB34+3600*360)</f>
        <v>442850</v>
      </c>
      <c r="CD34" s="246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6"/>
    </row>
    <row r="35" spans="2:96" ht="27.95" customHeight="1" thickBot="1">
      <c r="B35" s="222"/>
      <c r="C35" s="223"/>
      <c r="D35" s="223"/>
      <c r="E35" s="223"/>
      <c r="F35" s="223" t="s">
        <v>14</v>
      </c>
      <c r="G35" s="223"/>
      <c r="H35" s="208">
        <f>'①野帳（入力）'!H32</f>
        <v>180</v>
      </c>
      <c r="I35" s="209"/>
      <c r="J35" s="209"/>
      <c r="K35" s="196">
        <f>'①野帳（入力）'!K32</f>
        <v>0</v>
      </c>
      <c r="L35" s="197"/>
      <c r="M35" s="202">
        <f>'①野帳（入力）'!N32</f>
        <v>0</v>
      </c>
      <c r="N35" s="203"/>
      <c r="O35" s="227"/>
      <c r="P35" s="227"/>
      <c r="Q35" s="228"/>
      <c r="R35" s="231"/>
      <c r="S35" s="232"/>
      <c r="T35" s="235"/>
      <c r="U35" s="236"/>
      <c r="V35" s="192"/>
      <c r="W35" s="193"/>
      <c r="X35" s="193"/>
      <c r="Y35" s="132"/>
      <c r="Z35" s="133"/>
      <c r="AA35" s="136"/>
      <c r="AB35" s="137"/>
      <c r="AC35" s="184"/>
      <c r="AD35" s="185"/>
      <c r="AE35" s="186"/>
      <c r="AF35" s="192"/>
      <c r="AG35" s="193"/>
      <c r="AH35" s="193"/>
      <c r="AI35" s="132"/>
      <c r="AJ35" s="133"/>
      <c r="AK35" s="136"/>
      <c r="AL35" s="136"/>
      <c r="AM35" s="22"/>
      <c r="AN35" s="23"/>
      <c r="AO35" s="23"/>
      <c r="AP35" s="49"/>
      <c r="AQ35" s="50"/>
      <c r="AR35" s="24"/>
      <c r="AS35" s="25"/>
      <c r="AU35" s="158"/>
      <c r="AV35" s="159"/>
      <c r="AW35" s="123">
        <f>'①野帳（入力）'!Q36</f>
        <v>24.116</v>
      </c>
      <c r="AX35" s="124"/>
      <c r="AY35" s="124"/>
      <c r="AZ35" s="124"/>
      <c r="BA35" s="124"/>
      <c r="BB35" s="125"/>
      <c r="BC35" s="331"/>
      <c r="BD35" s="331"/>
      <c r="BE35" s="331"/>
      <c r="BF35" s="331"/>
      <c r="BG35" s="331"/>
      <c r="BH35" s="332"/>
      <c r="CA35" s="13">
        <f t="shared" si="0"/>
        <v>648000</v>
      </c>
      <c r="CB35" s="246"/>
      <c r="CC35" s="246"/>
      <c r="CD35" s="246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6"/>
    </row>
    <row r="36" spans="2:96" ht="27.95" customHeight="1">
      <c r="B36" s="241" t="s">
        <v>61</v>
      </c>
      <c r="C36" s="177"/>
      <c r="D36" s="177" t="s">
        <v>10</v>
      </c>
      <c r="E36" s="177"/>
      <c r="F36" s="177" t="s">
        <v>62</v>
      </c>
      <c r="G36" s="177"/>
      <c r="H36" s="206">
        <f>'①野帳（入力）'!H33</f>
        <v>0</v>
      </c>
      <c r="I36" s="207"/>
      <c r="J36" s="207"/>
      <c r="K36" s="213">
        <f>'①野帳（入力）'!K33</f>
        <v>0</v>
      </c>
      <c r="L36" s="214"/>
      <c r="M36" s="200">
        <f>'①野帳（入力）'!N33</f>
        <v>0</v>
      </c>
      <c r="N36" s="201"/>
      <c r="O36" s="314">
        <f>INT(CC36/3600)</f>
        <v>164</v>
      </c>
      <c r="P36" s="314"/>
      <c r="Q36" s="315"/>
      <c r="R36" s="318">
        <f>INT((CC36-O36*3600)/60)</f>
        <v>6</v>
      </c>
      <c r="S36" s="319"/>
      <c r="T36" s="322">
        <f>ROUND(CC36-O36*3600-R36*60,0)</f>
        <v>25</v>
      </c>
      <c r="U36" s="323"/>
      <c r="V36" s="190">
        <f>INT(CD36/3600)</f>
        <v>164</v>
      </c>
      <c r="W36" s="191"/>
      <c r="X36" s="191"/>
      <c r="Y36" s="249">
        <f>INT((CD36-V36*3600)/60)</f>
        <v>6</v>
      </c>
      <c r="Z36" s="250"/>
      <c r="AA36" s="179">
        <f>ROUND(CD36-V36*3600-Y36*60,0)</f>
        <v>25</v>
      </c>
      <c r="AB36" s="180"/>
      <c r="AC36" s="181">
        <f>CO36</f>
        <v>1</v>
      </c>
      <c r="AD36" s="182"/>
      <c r="AE36" s="183"/>
      <c r="AF36" s="190">
        <f>INT(CP36/3600)</f>
        <v>164</v>
      </c>
      <c r="AG36" s="191"/>
      <c r="AH36" s="191"/>
      <c r="AI36" s="249">
        <f>INT((CP36-AF36*3600)/60)</f>
        <v>6</v>
      </c>
      <c r="AJ36" s="250"/>
      <c r="AK36" s="179">
        <f>ROUND(CP36-AF36*3600-AI36*60,0)</f>
        <v>26</v>
      </c>
      <c r="AL36" s="179"/>
      <c r="AM36" s="154" t="s">
        <v>91</v>
      </c>
      <c r="AN36" s="155"/>
      <c r="AO36" s="26"/>
      <c r="AP36" s="51"/>
      <c r="AQ36" s="52"/>
      <c r="AR36" s="26"/>
      <c r="AS36" s="27"/>
      <c r="AU36" s="145" t="s">
        <v>92</v>
      </c>
      <c r="AV36" s="146"/>
      <c r="AW36" s="129">
        <f>'①野帳（入力）'!Q34</f>
        <v>25.966999999999999</v>
      </c>
      <c r="AX36" s="130"/>
      <c r="AY36" s="130"/>
      <c r="AZ36" s="130"/>
      <c r="BA36" s="130"/>
      <c r="BB36" s="131"/>
      <c r="BC36" s="340">
        <f t="shared" ref="BC36" si="46">ROUND(AVERAGE(AW36:BB39),3)</f>
        <v>25.966999999999999</v>
      </c>
      <c r="BD36" s="340"/>
      <c r="BE36" s="340"/>
      <c r="BF36" s="340"/>
      <c r="BG36" s="340"/>
      <c r="BH36" s="341"/>
      <c r="CA36" s="13">
        <f t="shared" si="0"/>
        <v>0</v>
      </c>
      <c r="CB36" s="246">
        <f>ROUND(CA37-CA36,0)</f>
        <v>590785</v>
      </c>
      <c r="CC36" s="246">
        <f t="shared" ref="CC36" si="47">IF(CB36&gt;0,CB36,CB36+3600*360)</f>
        <v>590785</v>
      </c>
      <c r="CD36" s="246">
        <f t="shared" ref="CD36" si="48">ROUND((AVERAGE(CC36:CC39)),0)</f>
        <v>590785</v>
      </c>
      <c r="CE36" s="245">
        <f>IF($CE$10&gt;=0,INT($CE$10/8),-INT(-$CE$10/8))</f>
        <v>0</v>
      </c>
      <c r="CF36" s="245">
        <f>RANK(CD36,$CD$12:$CD$43)</f>
        <v>2</v>
      </c>
      <c r="CG36" s="245">
        <f>TRUNC($CE$10/8,0)</f>
        <v>0</v>
      </c>
      <c r="CH36" s="245">
        <f t="shared" ref="CH36:CN36" si="49">IF($CE$10=CG$44,CG36,IF($CF$36=CH$7-1,ROUNDUP(($CE$10-CG$44)/8,0)+CG36,CG36))</f>
        <v>0</v>
      </c>
      <c r="CI36" s="245">
        <f t="shared" si="49"/>
        <v>1</v>
      </c>
      <c r="CJ36" s="245">
        <f t="shared" si="49"/>
        <v>1</v>
      </c>
      <c r="CK36" s="245">
        <f t="shared" si="49"/>
        <v>1</v>
      </c>
      <c r="CL36" s="245">
        <f t="shared" si="49"/>
        <v>1</v>
      </c>
      <c r="CM36" s="245">
        <f t="shared" si="49"/>
        <v>1</v>
      </c>
      <c r="CN36" s="245">
        <f t="shared" si="49"/>
        <v>1</v>
      </c>
      <c r="CO36" s="245">
        <f t="shared" ref="CO36" si="50">CN36</f>
        <v>1</v>
      </c>
      <c r="CP36" s="245">
        <f t="shared" ref="CP36" si="51">CD36+CO36</f>
        <v>590786</v>
      </c>
      <c r="CQ36" s="245">
        <f t="shared" ref="CQ36" si="52">CQ32+CP36-180*3600</f>
        <v>-735107</v>
      </c>
      <c r="CR36" s="246">
        <f t="shared" ref="CR36" si="53">IF(CQ36&gt;0,CQ36,CQ36+3600*360)</f>
        <v>560893</v>
      </c>
    </row>
    <row r="37" spans="2:96" ht="27.95" customHeight="1">
      <c r="B37" s="242"/>
      <c r="C37" s="178"/>
      <c r="D37" s="178"/>
      <c r="E37" s="178"/>
      <c r="F37" s="178" t="s">
        <v>63</v>
      </c>
      <c r="G37" s="178"/>
      <c r="H37" s="215">
        <f>'①野帳（入力）'!H34</f>
        <v>164</v>
      </c>
      <c r="I37" s="216"/>
      <c r="J37" s="216"/>
      <c r="K37" s="198">
        <f>'①野帳（入力）'!K34</f>
        <v>6</v>
      </c>
      <c r="L37" s="199"/>
      <c r="M37" s="204">
        <f>'①野帳（入力）'!N34</f>
        <v>25</v>
      </c>
      <c r="N37" s="205"/>
      <c r="O37" s="316"/>
      <c r="P37" s="316"/>
      <c r="Q37" s="317"/>
      <c r="R37" s="320"/>
      <c r="S37" s="321"/>
      <c r="T37" s="324"/>
      <c r="U37" s="325"/>
      <c r="V37" s="192"/>
      <c r="W37" s="193"/>
      <c r="X37" s="193"/>
      <c r="Y37" s="132"/>
      <c r="Z37" s="133"/>
      <c r="AA37" s="136"/>
      <c r="AB37" s="137"/>
      <c r="AC37" s="184"/>
      <c r="AD37" s="185"/>
      <c r="AE37" s="186"/>
      <c r="AF37" s="192"/>
      <c r="AG37" s="193"/>
      <c r="AH37" s="193"/>
      <c r="AI37" s="132"/>
      <c r="AJ37" s="133"/>
      <c r="AK37" s="136"/>
      <c r="AL37" s="136"/>
      <c r="AM37" s="192">
        <f>INT(CR36/3600)</f>
        <v>155</v>
      </c>
      <c r="AN37" s="193"/>
      <c r="AO37" s="193"/>
      <c r="AP37" s="132">
        <f>INT((CR36-AM37*3600)/60)</f>
        <v>48</v>
      </c>
      <c r="AQ37" s="133"/>
      <c r="AR37" s="136">
        <f>ROUND(CR36-AM37*3600-AP37*60,0)</f>
        <v>13</v>
      </c>
      <c r="AS37" s="333"/>
      <c r="AU37" s="147"/>
      <c r="AV37" s="148"/>
      <c r="AW37" s="126">
        <f>'①野帳（入力）'!Q35</f>
        <v>25.966000000000001</v>
      </c>
      <c r="AX37" s="127"/>
      <c r="AY37" s="127"/>
      <c r="AZ37" s="127"/>
      <c r="BA37" s="127"/>
      <c r="BB37" s="128"/>
      <c r="BC37" s="329"/>
      <c r="BD37" s="329"/>
      <c r="BE37" s="329"/>
      <c r="BF37" s="329"/>
      <c r="BG37" s="329"/>
      <c r="BH37" s="330"/>
      <c r="CA37" s="13">
        <f t="shared" si="0"/>
        <v>590785</v>
      </c>
      <c r="CB37" s="246"/>
      <c r="CC37" s="246"/>
      <c r="CD37" s="246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6"/>
    </row>
    <row r="38" spans="2:96" ht="27.95" customHeight="1">
      <c r="B38" s="242"/>
      <c r="C38" s="178"/>
      <c r="D38" s="178" t="s">
        <v>18</v>
      </c>
      <c r="E38" s="178"/>
      <c r="F38" s="178" t="s">
        <v>63</v>
      </c>
      <c r="G38" s="178"/>
      <c r="H38" s="215">
        <f>'①野帳（入力）'!H35</f>
        <v>344</v>
      </c>
      <c r="I38" s="216"/>
      <c r="J38" s="216"/>
      <c r="K38" s="198">
        <f>'①野帳（入力）'!K35</f>
        <v>6</v>
      </c>
      <c r="L38" s="199"/>
      <c r="M38" s="204">
        <f>'①野帳（入力）'!N35</f>
        <v>20</v>
      </c>
      <c r="N38" s="205"/>
      <c r="O38" s="316">
        <f>INT(CC38/3600)</f>
        <v>164</v>
      </c>
      <c r="P38" s="316"/>
      <c r="Q38" s="317"/>
      <c r="R38" s="320">
        <f>INT((CC38-O38*3600)/60)</f>
        <v>6</v>
      </c>
      <c r="S38" s="321"/>
      <c r="T38" s="324">
        <f>ROUND(CC38-O38*3600-R38*60,0)</f>
        <v>25</v>
      </c>
      <c r="U38" s="325"/>
      <c r="V38" s="192"/>
      <c r="W38" s="193"/>
      <c r="X38" s="193"/>
      <c r="Y38" s="132"/>
      <c r="Z38" s="133"/>
      <c r="AA38" s="136"/>
      <c r="AB38" s="137"/>
      <c r="AC38" s="184"/>
      <c r="AD38" s="185"/>
      <c r="AE38" s="186"/>
      <c r="AF38" s="192"/>
      <c r="AG38" s="193"/>
      <c r="AH38" s="193"/>
      <c r="AI38" s="132"/>
      <c r="AJ38" s="133"/>
      <c r="AK38" s="136"/>
      <c r="AL38" s="136"/>
      <c r="AM38" s="192"/>
      <c r="AN38" s="193"/>
      <c r="AO38" s="193"/>
      <c r="AP38" s="132"/>
      <c r="AQ38" s="133"/>
      <c r="AR38" s="136"/>
      <c r="AS38" s="333"/>
      <c r="AU38" s="147"/>
      <c r="AV38" s="148"/>
      <c r="AW38" s="126">
        <f>'①野帳（入力）'!Q37</f>
        <v>25.966999999999999</v>
      </c>
      <c r="AX38" s="127"/>
      <c r="AY38" s="127"/>
      <c r="AZ38" s="127"/>
      <c r="BA38" s="127"/>
      <c r="BB38" s="128"/>
      <c r="BC38" s="329"/>
      <c r="BD38" s="329"/>
      <c r="BE38" s="329"/>
      <c r="BF38" s="329"/>
      <c r="BG38" s="329"/>
      <c r="BH38" s="330"/>
      <c r="CA38" s="13">
        <f t="shared" si="0"/>
        <v>1238780</v>
      </c>
      <c r="CB38" s="246">
        <f>ROUND(CA38-CA39,0)</f>
        <v>590785</v>
      </c>
      <c r="CC38" s="246">
        <f t="shared" ref="CC38" si="54">IF(CB38&gt;0,CB38,CB38+3600*360)</f>
        <v>590785</v>
      </c>
      <c r="CD38" s="246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6"/>
    </row>
    <row r="39" spans="2:96" ht="27.95" customHeight="1" thickBot="1">
      <c r="B39" s="168"/>
      <c r="C39" s="169"/>
      <c r="D39" s="169"/>
      <c r="E39" s="169"/>
      <c r="F39" s="169" t="s">
        <v>62</v>
      </c>
      <c r="G39" s="169"/>
      <c r="H39" s="208">
        <f>'①野帳（入力）'!H36</f>
        <v>179</v>
      </c>
      <c r="I39" s="209"/>
      <c r="J39" s="209"/>
      <c r="K39" s="196">
        <f>'①野帳（入力）'!K36</f>
        <v>59</v>
      </c>
      <c r="L39" s="197"/>
      <c r="M39" s="202">
        <f>'①野帳（入力）'!N36</f>
        <v>55</v>
      </c>
      <c r="N39" s="203"/>
      <c r="O39" s="334"/>
      <c r="P39" s="334"/>
      <c r="Q39" s="335"/>
      <c r="R39" s="336"/>
      <c r="S39" s="337"/>
      <c r="T39" s="338"/>
      <c r="U39" s="339"/>
      <c r="V39" s="194"/>
      <c r="W39" s="195"/>
      <c r="X39" s="195"/>
      <c r="Y39" s="134"/>
      <c r="Z39" s="135"/>
      <c r="AA39" s="138"/>
      <c r="AB39" s="139"/>
      <c r="AC39" s="187"/>
      <c r="AD39" s="188"/>
      <c r="AE39" s="189"/>
      <c r="AF39" s="194"/>
      <c r="AG39" s="195"/>
      <c r="AH39" s="195"/>
      <c r="AI39" s="134"/>
      <c r="AJ39" s="135"/>
      <c r="AK39" s="138"/>
      <c r="AL39" s="138"/>
      <c r="AM39" s="22"/>
      <c r="AN39" s="23"/>
      <c r="AO39" s="23"/>
      <c r="AP39" s="49"/>
      <c r="AQ39" s="50"/>
      <c r="AR39" s="24"/>
      <c r="AS39" s="25"/>
      <c r="AU39" s="149"/>
      <c r="AV39" s="150"/>
      <c r="AW39" s="123">
        <f>'①野帳（入力）'!Q40</f>
        <v>25.966000000000001</v>
      </c>
      <c r="AX39" s="124"/>
      <c r="AY39" s="124"/>
      <c r="AZ39" s="124"/>
      <c r="BA39" s="124"/>
      <c r="BB39" s="125"/>
      <c r="BC39" s="342"/>
      <c r="BD39" s="342"/>
      <c r="BE39" s="342"/>
      <c r="BF39" s="342"/>
      <c r="BG39" s="342"/>
      <c r="BH39" s="343"/>
      <c r="CA39" s="13">
        <f t="shared" si="0"/>
        <v>647995</v>
      </c>
      <c r="CB39" s="246"/>
      <c r="CC39" s="246"/>
      <c r="CD39" s="246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6"/>
    </row>
    <row r="40" spans="2:96" ht="27.95" customHeight="1">
      <c r="B40" s="166" t="s">
        <v>58</v>
      </c>
      <c r="C40" s="167"/>
      <c r="D40" s="167" t="s">
        <v>10</v>
      </c>
      <c r="E40" s="167"/>
      <c r="F40" s="167" t="s">
        <v>61</v>
      </c>
      <c r="G40" s="167"/>
      <c r="H40" s="206">
        <f>'①野帳（入力）'!H37</f>
        <v>0</v>
      </c>
      <c r="I40" s="207"/>
      <c r="J40" s="207"/>
      <c r="K40" s="213">
        <f>'①野帳（入力）'!K37</f>
        <v>0</v>
      </c>
      <c r="L40" s="214"/>
      <c r="M40" s="200">
        <f>'①野帳（入力）'!N37</f>
        <v>0</v>
      </c>
      <c r="N40" s="201"/>
      <c r="O40" s="225">
        <f>INT(CC40/3600)</f>
        <v>151</v>
      </c>
      <c r="P40" s="225"/>
      <c r="Q40" s="226"/>
      <c r="R40" s="229">
        <f>INT((CC40-O40*3600)/60)</f>
        <v>59</v>
      </c>
      <c r="S40" s="230"/>
      <c r="T40" s="233">
        <f>ROUND(CC40-O40*3600-R40*60,0)</f>
        <v>15</v>
      </c>
      <c r="U40" s="234"/>
      <c r="V40" s="192">
        <f>INT(CD40/3600)</f>
        <v>151</v>
      </c>
      <c r="W40" s="193"/>
      <c r="X40" s="193"/>
      <c r="Y40" s="132">
        <f>INT((CD40-V40*3600)/60)</f>
        <v>59</v>
      </c>
      <c r="Z40" s="133"/>
      <c r="AA40" s="136">
        <f>ROUND(CD40-V40*3600-Y40*60,0)</f>
        <v>13</v>
      </c>
      <c r="AB40" s="137"/>
      <c r="AC40" s="184">
        <f>CO40</f>
        <v>1</v>
      </c>
      <c r="AD40" s="185"/>
      <c r="AE40" s="186"/>
      <c r="AF40" s="192">
        <f>INT(CP40/3600)</f>
        <v>151</v>
      </c>
      <c r="AG40" s="193"/>
      <c r="AH40" s="193"/>
      <c r="AI40" s="132">
        <f>INT((CP40-AF40*3600)/60)</f>
        <v>59</v>
      </c>
      <c r="AJ40" s="133"/>
      <c r="AK40" s="136">
        <f>ROUND(CP40-AF40*3600-AI40*60,0)</f>
        <v>14</v>
      </c>
      <c r="AL40" s="137"/>
      <c r="AM40" s="154" t="s">
        <v>93</v>
      </c>
      <c r="AN40" s="155"/>
      <c r="AO40" s="28"/>
      <c r="AP40" s="53"/>
      <c r="AQ40" s="54"/>
      <c r="AR40" s="28"/>
      <c r="AS40" s="29"/>
      <c r="AU40" s="156" t="s">
        <v>94</v>
      </c>
      <c r="AV40" s="157"/>
      <c r="AW40" s="129">
        <f>'①野帳（入力）'!Q38</f>
        <v>19.579999999999998</v>
      </c>
      <c r="AX40" s="130"/>
      <c r="AY40" s="130"/>
      <c r="AZ40" s="130"/>
      <c r="BA40" s="130"/>
      <c r="BB40" s="131"/>
      <c r="BC40" s="326">
        <f t="shared" ref="BC40" si="55">ROUND(AVERAGE(AW40:BB43),3)</f>
        <v>19.581</v>
      </c>
      <c r="BD40" s="326"/>
      <c r="BE40" s="326"/>
      <c r="BF40" s="326"/>
      <c r="BG40" s="326"/>
      <c r="BH40" s="328"/>
      <c r="CA40" s="13">
        <f t="shared" si="0"/>
        <v>0</v>
      </c>
      <c r="CB40" s="246">
        <f>ROUND(CA41-CA40,0)</f>
        <v>547155</v>
      </c>
      <c r="CC40" s="246">
        <f t="shared" ref="CC40" si="56">IF(CB40&gt;0,CB40,CB40+3600*360)</f>
        <v>547155</v>
      </c>
      <c r="CD40" s="246">
        <f t="shared" ref="CD40" si="57">ROUND((AVERAGE(CC40:CC43)),0)</f>
        <v>547153</v>
      </c>
      <c r="CE40" s="245">
        <f>IF($CE$10&gt;=0,INT($CE$10/8),-INT(-$CE$10/8))</f>
        <v>0</v>
      </c>
      <c r="CF40" s="245">
        <f>RANK(CD40,$CD$12:$CD$43)</f>
        <v>3</v>
      </c>
      <c r="CG40" s="245">
        <f>TRUNC($CE$10/8,0)</f>
        <v>0</v>
      </c>
      <c r="CH40" s="245">
        <f t="shared" ref="CH40:CN40" si="58">IF($CE$10=CG$44,CG40,IF($CF$40=CH$7-1,ROUNDUP(($CE$10-CG$44)/8,0)+CG40,CG40))</f>
        <v>0</v>
      </c>
      <c r="CI40" s="245">
        <f t="shared" si="58"/>
        <v>0</v>
      </c>
      <c r="CJ40" s="245">
        <f t="shared" si="58"/>
        <v>1</v>
      </c>
      <c r="CK40" s="245">
        <f t="shared" si="58"/>
        <v>1</v>
      </c>
      <c r="CL40" s="245">
        <f t="shared" si="58"/>
        <v>1</v>
      </c>
      <c r="CM40" s="245">
        <f t="shared" si="58"/>
        <v>1</v>
      </c>
      <c r="CN40" s="245">
        <f t="shared" si="58"/>
        <v>1</v>
      </c>
      <c r="CO40" s="245">
        <f t="shared" ref="CO40" si="59">CN40</f>
        <v>1</v>
      </c>
      <c r="CP40" s="245">
        <f t="shared" ref="CP40" si="60">CD40+CO40</f>
        <v>547154</v>
      </c>
      <c r="CQ40" s="245">
        <f t="shared" ref="CQ40" si="61">CQ36+CP40-180*3600</f>
        <v>-835953</v>
      </c>
      <c r="CR40" s="246">
        <f t="shared" ref="CR40" si="62">IF(CQ40&gt;0,CQ40,CQ40+3600*360)</f>
        <v>460047</v>
      </c>
    </row>
    <row r="41" spans="2:96" ht="27.95" customHeight="1">
      <c r="B41" s="242"/>
      <c r="C41" s="178"/>
      <c r="D41" s="178"/>
      <c r="E41" s="178"/>
      <c r="F41" s="178" t="s">
        <v>15</v>
      </c>
      <c r="G41" s="178"/>
      <c r="H41" s="215">
        <f>'①野帳（入力）'!H38</f>
        <v>151</v>
      </c>
      <c r="I41" s="216"/>
      <c r="J41" s="216"/>
      <c r="K41" s="198">
        <f>'①野帳（入力）'!K38</f>
        <v>59</v>
      </c>
      <c r="L41" s="199"/>
      <c r="M41" s="204">
        <f>'①野帳（入力）'!N38</f>
        <v>15</v>
      </c>
      <c r="N41" s="205"/>
      <c r="O41" s="316"/>
      <c r="P41" s="316"/>
      <c r="Q41" s="317"/>
      <c r="R41" s="320"/>
      <c r="S41" s="321"/>
      <c r="T41" s="324"/>
      <c r="U41" s="325"/>
      <c r="V41" s="192"/>
      <c r="W41" s="193"/>
      <c r="X41" s="193"/>
      <c r="Y41" s="132"/>
      <c r="Z41" s="133"/>
      <c r="AA41" s="136"/>
      <c r="AB41" s="137"/>
      <c r="AC41" s="184"/>
      <c r="AD41" s="185"/>
      <c r="AE41" s="186"/>
      <c r="AF41" s="192"/>
      <c r="AG41" s="193"/>
      <c r="AH41" s="193"/>
      <c r="AI41" s="132"/>
      <c r="AJ41" s="133"/>
      <c r="AK41" s="136"/>
      <c r="AL41" s="137"/>
      <c r="AM41" s="192">
        <f>INT(CR40/3600)</f>
        <v>127</v>
      </c>
      <c r="AN41" s="193"/>
      <c r="AO41" s="193"/>
      <c r="AP41" s="132">
        <f>INT((CR40-AM41*3600)/60)</f>
        <v>47</v>
      </c>
      <c r="AQ41" s="133"/>
      <c r="AR41" s="136">
        <f>ROUND(CR40-AM41*3600-AP41*60,0)</f>
        <v>27</v>
      </c>
      <c r="AS41" s="333"/>
      <c r="AU41" s="147"/>
      <c r="AV41" s="148"/>
      <c r="AW41" s="126">
        <f>'①野帳（入力）'!Q39</f>
        <v>19.581</v>
      </c>
      <c r="AX41" s="127"/>
      <c r="AY41" s="127"/>
      <c r="AZ41" s="127"/>
      <c r="BA41" s="127"/>
      <c r="BB41" s="128"/>
      <c r="BC41" s="329"/>
      <c r="BD41" s="329"/>
      <c r="BE41" s="329"/>
      <c r="BF41" s="329"/>
      <c r="BG41" s="329"/>
      <c r="BH41" s="330"/>
      <c r="CA41" s="13">
        <f t="shared" si="0"/>
        <v>547155</v>
      </c>
      <c r="CB41" s="246"/>
      <c r="CC41" s="246"/>
      <c r="CD41" s="246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6"/>
    </row>
    <row r="42" spans="2:96" ht="27.95" customHeight="1">
      <c r="B42" s="242"/>
      <c r="C42" s="178"/>
      <c r="D42" s="178" t="s">
        <v>18</v>
      </c>
      <c r="E42" s="178"/>
      <c r="F42" s="178" t="s">
        <v>15</v>
      </c>
      <c r="G42" s="178"/>
      <c r="H42" s="215">
        <f>'①野帳（入力）'!H39</f>
        <v>331</v>
      </c>
      <c r="I42" s="216"/>
      <c r="J42" s="216"/>
      <c r="K42" s="198">
        <f>'①野帳（入力）'!K39</f>
        <v>59</v>
      </c>
      <c r="L42" s="199"/>
      <c r="M42" s="204">
        <f>'①野帳（入力）'!N39</f>
        <v>10</v>
      </c>
      <c r="N42" s="205"/>
      <c r="O42" s="316">
        <f>INT(CC42/3600)</f>
        <v>151</v>
      </c>
      <c r="P42" s="316"/>
      <c r="Q42" s="317"/>
      <c r="R42" s="320">
        <f>INT((CC42-O42*3600)/60)</f>
        <v>59</v>
      </c>
      <c r="S42" s="321"/>
      <c r="T42" s="324">
        <f>ROUND(CC42-O42*3600-R42*60,0)</f>
        <v>10</v>
      </c>
      <c r="U42" s="325"/>
      <c r="V42" s="192"/>
      <c r="W42" s="193"/>
      <c r="X42" s="193"/>
      <c r="Y42" s="132"/>
      <c r="Z42" s="133"/>
      <c r="AA42" s="136"/>
      <c r="AB42" s="137"/>
      <c r="AC42" s="184"/>
      <c r="AD42" s="185"/>
      <c r="AE42" s="186"/>
      <c r="AF42" s="192"/>
      <c r="AG42" s="193"/>
      <c r="AH42" s="193"/>
      <c r="AI42" s="132"/>
      <c r="AJ42" s="133"/>
      <c r="AK42" s="136"/>
      <c r="AL42" s="137"/>
      <c r="AM42" s="192"/>
      <c r="AN42" s="193"/>
      <c r="AO42" s="193"/>
      <c r="AP42" s="132"/>
      <c r="AQ42" s="133"/>
      <c r="AR42" s="136"/>
      <c r="AS42" s="333"/>
      <c r="AU42" s="147"/>
      <c r="AV42" s="148"/>
      <c r="AW42" s="126">
        <f>'①野帳（入力）'!Q9</f>
        <v>19.581</v>
      </c>
      <c r="AX42" s="127"/>
      <c r="AY42" s="127"/>
      <c r="AZ42" s="127"/>
      <c r="BA42" s="127"/>
      <c r="BB42" s="128"/>
      <c r="BC42" s="329"/>
      <c r="BD42" s="329"/>
      <c r="BE42" s="329"/>
      <c r="BF42" s="329"/>
      <c r="BG42" s="329"/>
      <c r="BH42" s="330"/>
      <c r="CA42" s="13">
        <f t="shared" si="0"/>
        <v>1195150</v>
      </c>
      <c r="CB42" s="246">
        <f>ROUND(CA42-CA43,0)</f>
        <v>547150</v>
      </c>
      <c r="CC42" s="246">
        <f t="shared" ref="CC42" si="63">IF(CB42&gt;0,CB42,CB42+3600*360)</f>
        <v>547150</v>
      </c>
      <c r="CD42" s="246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6"/>
    </row>
    <row r="43" spans="2:96" ht="27.95" customHeight="1" thickBot="1">
      <c r="B43" s="243"/>
      <c r="C43" s="244"/>
      <c r="D43" s="244"/>
      <c r="E43" s="244"/>
      <c r="F43" s="244" t="s">
        <v>61</v>
      </c>
      <c r="G43" s="244"/>
      <c r="H43" s="346">
        <f>'①野帳（入力）'!H40</f>
        <v>180</v>
      </c>
      <c r="I43" s="347"/>
      <c r="J43" s="347"/>
      <c r="K43" s="348">
        <f>'①野帳（入力）'!K40</f>
        <v>0</v>
      </c>
      <c r="L43" s="349"/>
      <c r="M43" s="350">
        <f>'①野帳（入力）'!N40</f>
        <v>0</v>
      </c>
      <c r="N43" s="351"/>
      <c r="O43" s="354"/>
      <c r="P43" s="354"/>
      <c r="Q43" s="355"/>
      <c r="R43" s="356"/>
      <c r="S43" s="357"/>
      <c r="T43" s="358"/>
      <c r="U43" s="359"/>
      <c r="V43" s="344"/>
      <c r="W43" s="345"/>
      <c r="X43" s="345"/>
      <c r="Y43" s="160"/>
      <c r="Z43" s="161"/>
      <c r="AA43" s="162"/>
      <c r="AB43" s="163"/>
      <c r="AC43" s="360"/>
      <c r="AD43" s="361"/>
      <c r="AE43" s="362"/>
      <c r="AF43" s="344"/>
      <c r="AG43" s="345"/>
      <c r="AH43" s="345"/>
      <c r="AI43" s="160"/>
      <c r="AJ43" s="161"/>
      <c r="AK43" s="162"/>
      <c r="AL43" s="163"/>
      <c r="AM43" s="30"/>
      <c r="AN43" s="31"/>
      <c r="AO43" s="31"/>
      <c r="AP43" s="55"/>
      <c r="AQ43" s="56"/>
      <c r="AR43" s="32"/>
      <c r="AS43" s="33"/>
      <c r="AU43" s="164"/>
      <c r="AV43" s="165"/>
      <c r="AW43" s="151">
        <f>'①野帳（入力）'!Q12</f>
        <v>19.582000000000001</v>
      </c>
      <c r="AX43" s="152"/>
      <c r="AY43" s="152"/>
      <c r="AZ43" s="152"/>
      <c r="BA43" s="152"/>
      <c r="BB43" s="153"/>
      <c r="BC43" s="352"/>
      <c r="BD43" s="352"/>
      <c r="BE43" s="352"/>
      <c r="BF43" s="352"/>
      <c r="BG43" s="352"/>
      <c r="BH43" s="353"/>
      <c r="CA43" s="13">
        <f t="shared" si="0"/>
        <v>648000</v>
      </c>
      <c r="CB43" s="246"/>
      <c r="CC43" s="246"/>
      <c r="CD43" s="246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6"/>
    </row>
    <row r="44" spans="2:96" ht="27.95" customHeight="1" thickTop="1">
      <c r="B44" s="166" t="s">
        <v>3</v>
      </c>
      <c r="C44" s="167"/>
      <c r="D44" s="363" t="s">
        <v>17</v>
      </c>
      <c r="E44" s="167"/>
      <c r="F44" s="363" t="s">
        <v>17</v>
      </c>
      <c r="G44" s="167"/>
      <c r="H44" s="140" t="s">
        <v>82</v>
      </c>
      <c r="I44" s="140"/>
      <c r="J44" s="140"/>
      <c r="K44" s="141"/>
      <c r="L44" s="141"/>
      <c r="M44" s="141"/>
      <c r="N44" s="141"/>
      <c r="O44" s="140" t="s">
        <v>82</v>
      </c>
      <c r="P44" s="140"/>
      <c r="Q44" s="140"/>
      <c r="R44" s="141"/>
      <c r="S44" s="141"/>
      <c r="T44" s="141"/>
      <c r="U44" s="141"/>
      <c r="V44" s="192">
        <f>INT(CD44/3600)</f>
        <v>1079</v>
      </c>
      <c r="W44" s="193"/>
      <c r="X44" s="193"/>
      <c r="Y44" s="132">
        <f>INT((CD44-V44*3600)/60)</f>
        <v>59</v>
      </c>
      <c r="Z44" s="133"/>
      <c r="AA44" s="136">
        <f>ROUND(CD44-V44*3600-Y44*60,0)</f>
        <v>55</v>
      </c>
      <c r="AB44" s="137"/>
      <c r="AC44" s="184">
        <f>CO44</f>
        <v>5</v>
      </c>
      <c r="AD44" s="185"/>
      <c r="AE44" s="186"/>
      <c r="AF44" s="192">
        <f>INT(CP44/3600)</f>
        <v>1080</v>
      </c>
      <c r="AG44" s="193"/>
      <c r="AH44" s="193"/>
      <c r="AI44" s="132">
        <f>INT((CP44-AF44*3600)/60)</f>
        <v>0</v>
      </c>
      <c r="AJ44" s="133"/>
      <c r="AK44" s="136">
        <f>ROUND(CP44-AF44*3600-AI44*60,0)</f>
        <v>0</v>
      </c>
      <c r="AL44" s="137"/>
      <c r="AM44" s="140" t="s">
        <v>82</v>
      </c>
      <c r="AN44" s="140"/>
      <c r="AO44" s="140"/>
      <c r="AP44" s="141"/>
      <c r="AQ44" s="141"/>
      <c r="AR44" s="141"/>
      <c r="AS44" s="142"/>
      <c r="AU44" s="166" t="s">
        <v>3</v>
      </c>
      <c r="AV44" s="167"/>
      <c r="AW44" s="364" t="s">
        <v>82</v>
      </c>
      <c r="AX44" s="365"/>
      <c r="AY44" s="365"/>
      <c r="AZ44" s="365"/>
      <c r="BA44" s="365"/>
      <c r="BB44" s="365"/>
      <c r="BC44" s="326">
        <f>SUM(BC12:BH43)</f>
        <v>231.31800000000001</v>
      </c>
      <c r="BD44" s="326"/>
      <c r="BE44" s="326"/>
      <c r="BF44" s="326"/>
      <c r="BG44" s="326"/>
      <c r="BH44" s="328"/>
      <c r="CD44" s="14">
        <f>SUM(CD12:CD43)</f>
        <v>3887995</v>
      </c>
      <c r="CE44" s="13">
        <f>SUM(CE12:CE43)</f>
        <v>0</v>
      </c>
      <c r="CG44" s="13">
        <f>SUM(CG12:CG43)</f>
        <v>0</v>
      </c>
      <c r="CH44" s="13">
        <f>SUM(CH12:CH43)</f>
        <v>1</v>
      </c>
      <c r="CI44" s="13">
        <f t="shared" ref="CI44:CP44" si="64">SUM(CI12:CI43)</f>
        <v>2</v>
      </c>
      <c r="CJ44" s="13">
        <f t="shared" si="64"/>
        <v>3</v>
      </c>
      <c r="CK44" s="13">
        <f>SUM(CK12:CK43)</f>
        <v>4</v>
      </c>
      <c r="CL44" s="13">
        <f t="shared" si="64"/>
        <v>5</v>
      </c>
      <c r="CM44" s="13">
        <f>SUM(CM12:CM43)</f>
        <v>5</v>
      </c>
      <c r="CN44" s="13">
        <f t="shared" si="64"/>
        <v>5</v>
      </c>
      <c r="CO44" s="13">
        <f t="shared" si="64"/>
        <v>5</v>
      </c>
      <c r="CP44" s="13">
        <f t="shared" si="64"/>
        <v>3888000</v>
      </c>
    </row>
    <row r="45" spans="2:96" ht="27.95" customHeight="1" thickBot="1">
      <c r="B45" s="168"/>
      <c r="C45" s="169"/>
      <c r="D45" s="169"/>
      <c r="E45" s="169"/>
      <c r="F45" s="169"/>
      <c r="G45" s="169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94"/>
      <c r="W45" s="195"/>
      <c r="X45" s="195"/>
      <c r="Y45" s="134"/>
      <c r="Z45" s="135"/>
      <c r="AA45" s="138"/>
      <c r="AB45" s="139"/>
      <c r="AC45" s="187"/>
      <c r="AD45" s="188"/>
      <c r="AE45" s="189"/>
      <c r="AF45" s="194"/>
      <c r="AG45" s="195"/>
      <c r="AH45" s="195"/>
      <c r="AI45" s="134"/>
      <c r="AJ45" s="135"/>
      <c r="AK45" s="138"/>
      <c r="AL45" s="139"/>
      <c r="AM45" s="143"/>
      <c r="AN45" s="143"/>
      <c r="AO45" s="143"/>
      <c r="AP45" s="143"/>
      <c r="AQ45" s="143"/>
      <c r="AR45" s="143"/>
      <c r="AS45" s="144"/>
      <c r="AU45" s="168"/>
      <c r="AV45" s="169"/>
      <c r="AW45" s="366"/>
      <c r="AX45" s="367"/>
      <c r="AY45" s="367"/>
      <c r="AZ45" s="367"/>
      <c r="BA45" s="367"/>
      <c r="BB45" s="367"/>
      <c r="BC45" s="342"/>
      <c r="BD45" s="342"/>
      <c r="BE45" s="342"/>
      <c r="BF45" s="342"/>
      <c r="BG45" s="342"/>
      <c r="BH45" s="343"/>
      <c r="CE45" s="13">
        <f>ROUND(CE10-CE44,0)</f>
        <v>5</v>
      </c>
      <c r="CQ45" s="13">
        <f>CQ40+CP12-180*3600</f>
        <v>-1070955</v>
      </c>
      <c r="CR45" s="13">
        <f>IF(CQ45&gt;0,CQ45,CQ45+3600*360)</f>
        <v>225045</v>
      </c>
    </row>
    <row r="46" spans="2:96" ht="9.9499999999999993" customHeight="1">
      <c r="O46" s="34"/>
      <c r="P46" s="34"/>
      <c r="Q46" s="34"/>
      <c r="R46" s="34"/>
      <c r="S46" s="34"/>
      <c r="T46" s="34"/>
      <c r="U46" s="34"/>
      <c r="V46" s="34"/>
      <c r="W46" s="35"/>
      <c r="X46" s="35"/>
      <c r="Y46" s="34"/>
      <c r="Z46" s="35"/>
      <c r="AA46" s="35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</row>
    <row r="47" spans="2:96" ht="24.75" thickBot="1">
      <c r="B47" s="18" t="s">
        <v>95</v>
      </c>
      <c r="O47" s="34"/>
      <c r="P47" s="34"/>
      <c r="Q47" s="34"/>
      <c r="R47" s="34"/>
      <c r="S47" s="34"/>
      <c r="T47" s="34"/>
      <c r="U47" s="34"/>
      <c r="V47" s="34"/>
      <c r="W47" s="35"/>
      <c r="X47" s="35"/>
      <c r="Y47" s="34"/>
      <c r="Z47" s="35"/>
      <c r="AA47" s="35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BC47" s="18" t="s">
        <v>96</v>
      </c>
    </row>
    <row r="48" spans="2:96" ht="27.95" customHeight="1" thickBot="1">
      <c r="B48" s="217" t="s">
        <v>79</v>
      </c>
      <c r="C48" s="218"/>
      <c r="D48" s="368" t="s">
        <v>97</v>
      </c>
      <c r="E48" s="369"/>
      <c r="F48" s="369"/>
      <c r="G48" s="369"/>
      <c r="H48" s="369"/>
      <c r="I48" s="370"/>
      <c r="J48" s="368" t="s">
        <v>98</v>
      </c>
      <c r="K48" s="369"/>
      <c r="L48" s="369"/>
      <c r="M48" s="369"/>
      <c r="N48" s="369"/>
      <c r="O48" s="370"/>
      <c r="P48" s="294" t="s">
        <v>99</v>
      </c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368" t="s">
        <v>100</v>
      </c>
      <c r="AC48" s="369"/>
      <c r="AD48" s="369"/>
      <c r="AE48" s="369"/>
      <c r="AF48" s="369"/>
      <c r="AG48" s="370"/>
      <c r="AH48" s="368" t="s">
        <v>101</v>
      </c>
      <c r="AI48" s="369"/>
      <c r="AJ48" s="369"/>
      <c r="AK48" s="369"/>
      <c r="AL48" s="369"/>
      <c r="AM48" s="369"/>
      <c r="AN48" s="170" t="s">
        <v>25</v>
      </c>
      <c r="AO48" s="218"/>
      <c r="AP48" s="368" t="s">
        <v>102</v>
      </c>
      <c r="AQ48" s="369"/>
      <c r="AR48" s="369"/>
      <c r="AS48" s="369"/>
      <c r="AT48" s="369"/>
      <c r="AU48" s="370"/>
      <c r="AV48" s="368" t="s">
        <v>103</v>
      </c>
      <c r="AW48" s="369"/>
      <c r="AX48" s="369"/>
      <c r="AY48" s="369"/>
      <c r="AZ48" s="369"/>
      <c r="BA48" s="374"/>
      <c r="BC48" s="376" t="s">
        <v>104</v>
      </c>
      <c r="BD48" s="377"/>
      <c r="BE48" s="377"/>
      <c r="BF48" s="377"/>
      <c r="BG48" s="377"/>
      <c r="BH48" s="377"/>
      <c r="BI48" s="377"/>
      <c r="BJ48" s="378"/>
    </row>
    <row r="49" spans="2:62" ht="27.95" customHeight="1" thickTop="1" thickBot="1">
      <c r="B49" s="219"/>
      <c r="C49" s="220"/>
      <c r="D49" s="371"/>
      <c r="E49" s="372"/>
      <c r="F49" s="372"/>
      <c r="G49" s="372"/>
      <c r="H49" s="372"/>
      <c r="I49" s="373"/>
      <c r="J49" s="371"/>
      <c r="K49" s="372"/>
      <c r="L49" s="372"/>
      <c r="M49" s="372"/>
      <c r="N49" s="372"/>
      <c r="O49" s="373"/>
      <c r="P49" s="379" t="s">
        <v>105</v>
      </c>
      <c r="Q49" s="379"/>
      <c r="R49" s="379"/>
      <c r="S49" s="379"/>
      <c r="T49" s="379"/>
      <c r="U49" s="379"/>
      <c r="V49" s="379" t="s">
        <v>106</v>
      </c>
      <c r="W49" s="379"/>
      <c r="X49" s="379"/>
      <c r="Y49" s="379"/>
      <c r="Z49" s="379"/>
      <c r="AA49" s="379"/>
      <c r="AB49" s="371"/>
      <c r="AC49" s="372"/>
      <c r="AD49" s="372"/>
      <c r="AE49" s="372"/>
      <c r="AF49" s="372"/>
      <c r="AG49" s="373"/>
      <c r="AH49" s="371"/>
      <c r="AI49" s="372"/>
      <c r="AJ49" s="372"/>
      <c r="AK49" s="372"/>
      <c r="AL49" s="372"/>
      <c r="AM49" s="372"/>
      <c r="AN49" s="221"/>
      <c r="AO49" s="220"/>
      <c r="AP49" s="371"/>
      <c r="AQ49" s="372"/>
      <c r="AR49" s="372"/>
      <c r="AS49" s="372"/>
      <c r="AT49" s="372"/>
      <c r="AU49" s="373"/>
      <c r="AV49" s="371"/>
      <c r="AW49" s="372"/>
      <c r="AX49" s="372"/>
      <c r="AY49" s="372"/>
      <c r="AZ49" s="372"/>
      <c r="BA49" s="375"/>
      <c r="BC49" s="380">
        <f>ROUND(SQRT(F58^2+L58^2),3)</f>
        <v>6.0000000000000001E-3</v>
      </c>
      <c r="BD49" s="381"/>
      <c r="BE49" s="381"/>
      <c r="BF49" s="381"/>
      <c r="BG49" s="381"/>
      <c r="BH49" s="381"/>
      <c r="BI49" s="381"/>
      <c r="BJ49" s="382"/>
    </row>
    <row r="50" spans="2:62" ht="27.95" customHeight="1" thickTop="1">
      <c r="B50" s="156" t="s">
        <v>83</v>
      </c>
      <c r="C50" s="157"/>
      <c r="D50" s="36"/>
      <c r="E50" s="37"/>
      <c r="F50" s="386">
        <f>ROUND(BC12*COS(D63),3)</f>
        <v>20.111000000000001</v>
      </c>
      <c r="G50" s="386"/>
      <c r="H50" s="386"/>
      <c r="I50" s="387"/>
      <c r="J50" s="36"/>
      <c r="K50" s="37"/>
      <c r="L50" s="386">
        <f>ROUND(BC12*SIN(D63),3)</f>
        <v>38.652999999999999</v>
      </c>
      <c r="M50" s="386"/>
      <c r="N50" s="386"/>
      <c r="O50" s="387"/>
      <c r="P50" s="388">
        <f>ROUND(-BD63,3)</f>
        <v>-1E-3</v>
      </c>
      <c r="Q50" s="388"/>
      <c r="R50" s="388"/>
      <c r="S50" s="388"/>
      <c r="T50" s="388"/>
      <c r="U50" s="388"/>
      <c r="V50" s="388">
        <f t="shared" ref="V50:V57" si="65">ROUND(-BD77,3)</f>
        <v>1E-3</v>
      </c>
      <c r="W50" s="388"/>
      <c r="X50" s="388"/>
      <c r="Y50" s="388"/>
      <c r="Z50" s="388"/>
      <c r="AA50" s="388"/>
      <c r="AB50" s="388">
        <f t="shared" ref="AB50:AB57" si="66">ROUND(F50+P50,3)</f>
        <v>20.11</v>
      </c>
      <c r="AC50" s="388"/>
      <c r="AD50" s="388"/>
      <c r="AE50" s="388"/>
      <c r="AF50" s="388"/>
      <c r="AG50" s="388"/>
      <c r="AH50" s="388">
        <f t="shared" ref="AH50:AH57" si="67">ROUND(L50+V50,3)</f>
        <v>38.654000000000003</v>
      </c>
      <c r="AI50" s="388"/>
      <c r="AJ50" s="388"/>
      <c r="AK50" s="388"/>
      <c r="AL50" s="388"/>
      <c r="AM50" s="389"/>
      <c r="AN50" s="157" t="s">
        <v>107</v>
      </c>
      <c r="AO50" s="157"/>
      <c r="AP50" s="388">
        <v>0</v>
      </c>
      <c r="AQ50" s="388"/>
      <c r="AR50" s="388"/>
      <c r="AS50" s="388"/>
      <c r="AT50" s="388"/>
      <c r="AU50" s="388"/>
      <c r="AV50" s="388">
        <v>0</v>
      </c>
      <c r="AW50" s="388"/>
      <c r="AX50" s="388"/>
      <c r="AY50" s="388"/>
      <c r="AZ50" s="388"/>
      <c r="BA50" s="390"/>
      <c r="BC50" s="380"/>
      <c r="BD50" s="381"/>
      <c r="BE50" s="381"/>
      <c r="BF50" s="381"/>
      <c r="BG50" s="381"/>
      <c r="BH50" s="381"/>
      <c r="BI50" s="381"/>
      <c r="BJ50" s="382"/>
    </row>
    <row r="51" spans="2:62" ht="27.95" customHeight="1">
      <c r="B51" s="147" t="s">
        <v>84</v>
      </c>
      <c r="C51" s="148"/>
      <c r="D51" s="38"/>
      <c r="E51" s="39"/>
      <c r="F51" s="391">
        <f>ROUND(BC16*COS(D64),3)</f>
        <v>21.542000000000002</v>
      </c>
      <c r="G51" s="391"/>
      <c r="H51" s="391"/>
      <c r="I51" s="392"/>
      <c r="J51" s="38"/>
      <c r="K51" s="39"/>
      <c r="L51" s="391">
        <f>ROUND(BC16*SIN(D64),3)</f>
        <v>-14.994999999999999</v>
      </c>
      <c r="M51" s="391"/>
      <c r="N51" s="391"/>
      <c r="O51" s="392"/>
      <c r="P51" s="393">
        <f t="shared" ref="P51:P57" si="68">ROUND(-BD64,3)</f>
        <v>-1E-3</v>
      </c>
      <c r="Q51" s="393"/>
      <c r="R51" s="393"/>
      <c r="S51" s="393"/>
      <c r="T51" s="393"/>
      <c r="U51" s="393"/>
      <c r="V51" s="388">
        <f t="shared" si="65"/>
        <v>0</v>
      </c>
      <c r="W51" s="388"/>
      <c r="X51" s="388"/>
      <c r="Y51" s="388"/>
      <c r="Z51" s="388"/>
      <c r="AA51" s="388"/>
      <c r="AB51" s="388">
        <f t="shared" si="66"/>
        <v>21.541</v>
      </c>
      <c r="AC51" s="388"/>
      <c r="AD51" s="388"/>
      <c r="AE51" s="388"/>
      <c r="AF51" s="388"/>
      <c r="AG51" s="388"/>
      <c r="AH51" s="388">
        <f t="shared" si="67"/>
        <v>-14.994999999999999</v>
      </c>
      <c r="AI51" s="388"/>
      <c r="AJ51" s="388"/>
      <c r="AK51" s="388"/>
      <c r="AL51" s="388"/>
      <c r="AM51" s="389"/>
      <c r="AN51" s="148" t="s">
        <v>108</v>
      </c>
      <c r="AO51" s="148"/>
      <c r="AP51" s="388">
        <f>ROUND(AP50+AB50,3)</f>
        <v>20.11</v>
      </c>
      <c r="AQ51" s="388"/>
      <c r="AR51" s="388"/>
      <c r="AS51" s="388"/>
      <c r="AT51" s="388"/>
      <c r="AU51" s="388"/>
      <c r="AV51" s="388">
        <f>ROUND(AV50+AH50,3)</f>
        <v>38.654000000000003</v>
      </c>
      <c r="AW51" s="388"/>
      <c r="AX51" s="388"/>
      <c r="AY51" s="388"/>
      <c r="AZ51" s="388"/>
      <c r="BA51" s="390"/>
      <c r="BC51" s="380"/>
      <c r="BD51" s="381"/>
      <c r="BE51" s="381"/>
      <c r="BF51" s="381"/>
      <c r="BG51" s="381"/>
      <c r="BH51" s="381"/>
      <c r="BI51" s="381"/>
      <c r="BJ51" s="382"/>
    </row>
    <row r="52" spans="2:62" ht="27.95" customHeight="1" thickBot="1">
      <c r="B52" s="147" t="s">
        <v>85</v>
      </c>
      <c r="C52" s="148"/>
      <c r="D52" s="38"/>
      <c r="E52" s="39"/>
      <c r="F52" s="391">
        <f>ROUND(BC20*COS(D65),3)</f>
        <v>36.234999999999999</v>
      </c>
      <c r="G52" s="391"/>
      <c r="H52" s="391"/>
      <c r="I52" s="392"/>
      <c r="J52" s="38"/>
      <c r="K52" s="39"/>
      <c r="L52" s="391">
        <f>ROUND(BC20*SIN(D65),3)</f>
        <v>-6.0910000000000002</v>
      </c>
      <c r="M52" s="391"/>
      <c r="N52" s="391"/>
      <c r="O52" s="392"/>
      <c r="P52" s="393">
        <f t="shared" si="68"/>
        <v>-1E-3</v>
      </c>
      <c r="Q52" s="393"/>
      <c r="R52" s="393"/>
      <c r="S52" s="393"/>
      <c r="T52" s="393"/>
      <c r="U52" s="393"/>
      <c r="V52" s="388">
        <f t="shared" si="65"/>
        <v>1E-3</v>
      </c>
      <c r="W52" s="388"/>
      <c r="X52" s="388"/>
      <c r="Y52" s="388"/>
      <c r="Z52" s="388"/>
      <c r="AA52" s="388"/>
      <c r="AB52" s="388">
        <f t="shared" si="66"/>
        <v>36.234000000000002</v>
      </c>
      <c r="AC52" s="388"/>
      <c r="AD52" s="388"/>
      <c r="AE52" s="388"/>
      <c r="AF52" s="388"/>
      <c r="AG52" s="388"/>
      <c r="AH52" s="388">
        <f t="shared" si="67"/>
        <v>-6.09</v>
      </c>
      <c r="AI52" s="388"/>
      <c r="AJ52" s="388"/>
      <c r="AK52" s="388"/>
      <c r="AL52" s="388"/>
      <c r="AM52" s="389"/>
      <c r="AN52" s="148" t="s">
        <v>109</v>
      </c>
      <c r="AO52" s="148"/>
      <c r="AP52" s="388">
        <f t="shared" ref="AP52:AP57" si="69">ROUND(AP51+AB51,3)</f>
        <v>41.651000000000003</v>
      </c>
      <c r="AQ52" s="388"/>
      <c r="AR52" s="388"/>
      <c r="AS52" s="388"/>
      <c r="AT52" s="388"/>
      <c r="AU52" s="388"/>
      <c r="AV52" s="388">
        <f t="shared" ref="AV52:AV57" si="70">ROUND(AV51+AH51,3)</f>
        <v>23.658999999999999</v>
      </c>
      <c r="AW52" s="388"/>
      <c r="AX52" s="388"/>
      <c r="AY52" s="388"/>
      <c r="AZ52" s="388"/>
      <c r="BA52" s="390"/>
      <c r="BC52" s="383"/>
      <c r="BD52" s="384"/>
      <c r="BE52" s="384"/>
      <c r="BF52" s="384"/>
      <c r="BG52" s="384"/>
      <c r="BH52" s="384"/>
      <c r="BI52" s="384"/>
      <c r="BJ52" s="385"/>
    </row>
    <row r="53" spans="2:62" ht="27.95" customHeight="1" thickBot="1">
      <c r="B53" s="147" t="s">
        <v>86</v>
      </c>
      <c r="C53" s="148"/>
      <c r="D53" s="38"/>
      <c r="E53" s="39"/>
      <c r="F53" s="391">
        <f>ROUND(BC24*COS(D66),3)</f>
        <v>2.36</v>
      </c>
      <c r="G53" s="391"/>
      <c r="H53" s="391"/>
      <c r="I53" s="392"/>
      <c r="J53" s="38"/>
      <c r="K53" s="39"/>
      <c r="L53" s="391">
        <f>ROUND(BC24*SIN(D66),3)</f>
        <v>-23.629000000000001</v>
      </c>
      <c r="M53" s="391"/>
      <c r="N53" s="391"/>
      <c r="O53" s="392"/>
      <c r="P53" s="393">
        <f t="shared" si="68"/>
        <v>0</v>
      </c>
      <c r="Q53" s="393"/>
      <c r="R53" s="393"/>
      <c r="S53" s="393"/>
      <c r="T53" s="393"/>
      <c r="U53" s="393"/>
      <c r="V53" s="388">
        <f t="shared" si="65"/>
        <v>0</v>
      </c>
      <c r="W53" s="388"/>
      <c r="X53" s="388"/>
      <c r="Y53" s="388"/>
      <c r="Z53" s="388"/>
      <c r="AA53" s="388"/>
      <c r="AB53" s="388">
        <f t="shared" si="66"/>
        <v>2.36</v>
      </c>
      <c r="AC53" s="388"/>
      <c r="AD53" s="388"/>
      <c r="AE53" s="388"/>
      <c r="AF53" s="388"/>
      <c r="AG53" s="388"/>
      <c r="AH53" s="388">
        <f t="shared" si="67"/>
        <v>-23.629000000000001</v>
      </c>
      <c r="AI53" s="388"/>
      <c r="AJ53" s="388"/>
      <c r="AK53" s="388"/>
      <c r="AL53" s="388"/>
      <c r="AM53" s="389"/>
      <c r="AN53" s="148" t="s">
        <v>110</v>
      </c>
      <c r="AO53" s="148"/>
      <c r="AP53" s="388">
        <f t="shared" si="69"/>
        <v>77.885000000000005</v>
      </c>
      <c r="AQ53" s="388"/>
      <c r="AR53" s="388"/>
      <c r="AS53" s="388"/>
      <c r="AT53" s="388"/>
      <c r="AU53" s="388"/>
      <c r="AV53" s="388">
        <f t="shared" si="70"/>
        <v>17.568999999999999</v>
      </c>
      <c r="AW53" s="388"/>
      <c r="AX53" s="388"/>
      <c r="AY53" s="388"/>
      <c r="AZ53" s="388"/>
      <c r="BA53" s="390"/>
      <c r="BC53" s="376" t="s">
        <v>111</v>
      </c>
      <c r="BD53" s="377"/>
      <c r="BE53" s="377"/>
      <c r="BF53" s="377"/>
      <c r="BG53" s="377"/>
      <c r="BH53" s="377"/>
      <c r="BI53" s="377"/>
      <c r="BJ53" s="378"/>
    </row>
    <row r="54" spans="2:62" ht="27.95" customHeight="1" thickTop="1">
      <c r="B54" s="147" t="s">
        <v>88</v>
      </c>
      <c r="C54" s="148"/>
      <c r="D54" s="38"/>
      <c r="E54" s="39"/>
      <c r="F54" s="391">
        <f>ROUND(BC28*COS(D67),3)</f>
        <v>-20.693000000000001</v>
      </c>
      <c r="G54" s="391"/>
      <c r="H54" s="391"/>
      <c r="I54" s="392"/>
      <c r="J54" s="38"/>
      <c r="K54" s="39"/>
      <c r="L54" s="391">
        <f>ROUND(BC28*SIN(D67),3)</f>
        <v>-23.541</v>
      </c>
      <c r="M54" s="391"/>
      <c r="N54" s="391"/>
      <c r="O54" s="392"/>
      <c r="P54" s="393">
        <f t="shared" si="68"/>
        <v>-1E-3</v>
      </c>
      <c r="Q54" s="393"/>
      <c r="R54" s="393"/>
      <c r="S54" s="393"/>
      <c r="T54" s="393"/>
      <c r="U54" s="393"/>
      <c r="V54" s="388">
        <f t="shared" si="65"/>
        <v>1E-3</v>
      </c>
      <c r="W54" s="388"/>
      <c r="X54" s="388"/>
      <c r="Y54" s="388"/>
      <c r="Z54" s="388"/>
      <c r="AA54" s="388"/>
      <c r="AB54" s="388">
        <f t="shared" si="66"/>
        <v>-20.693999999999999</v>
      </c>
      <c r="AC54" s="388"/>
      <c r="AD54" s="388"/>
      <c r="AE54" s="388"/>
      <c r="AF54" s="388"/>
      <c r="AG54" s="388"/>
      <c r="AH54" s="388">
        <f t="shared" si="67"/>
        <v>-23.54</v>
      </c>
      <c r="AI54" s="388"/>
      <c r="AJ54" s="388"/>
      <c r="AK54" s="388"/>
      <c r="AL54" s="388"/>
      <c r="AM54" s="389"/>
      <c r="AN54" s="148" t="s">
        <v>112</v>
      </c>
      <c r="AO54" s="148"/>
      <c r="AP54" s="388">
        <f t="shared" si="69"/>
        <v>80.245000000000005</v>
      </c>
      <c r="AQ54" s="388"/>
      <c r="AR54" s="388"/>
      <c r="AS54" s="388"/>
      <c r="AT54" s="388"/>
      <c r="AU54" s="388"/>
      <c r="AV54" s="388">
        <f t="shared" si="70"/>
        <v>-6.06</v>
      </c>
      <c r="AW54" s="388"/>
      <c r="AX54" s="388"/>
      <c r="AY54" s="388"/>
      <c r="AZ54" s="388"/>
      <c r="BA54" s="390"/>
      <c r="BC54" s="394" t="str">
        <f>IF(ROUND(SQRT(F58^2+L58^2),3)=0,"∞",1&amp;CHAR(10)&amp;"――――"&amp;CHAR(10)&amp;ROUND(INT(ROUNDDOWN(BC44/ROUND(SQRT(F58^2+L58^2),3),0)/10^(ROUNDUP(LOG(ROUNDDOWN(BC44/ROUND(SQRT(F58^2+L58^2),3),0))/LOG(10),0)-3))*10^(ROUNDUP(LOG(ROUNDDOWN(BC44/ROUND(SQRT(F58^2+L58^2),3),0))/LOG(10),0)-3),0))</f>
        <v>1
――――
38500</v>
      </c>
      <c r="BD54" s="395"/>
      <c r="BE54" s="395"/>
      <c r="BF54" s="395"/>
      <c r="BG54" s="395"/>
      <c r="BH54" s="395"/>
      <c r="BI54" s="395"/>
      <c r="BJ54" s="396"/>
    </row>
    <row r="55" spans="2:62" ht="27.95" customHeight="1">
      <c r="B55" s="147" t="s">
        <v>90</v>
      </c>
      <c r="C55" s="148"/>
      <c r="D55" s="38"/>
      <c r="E55" s="39"/>
      <c r="F55" s="391">
        <f>ROUND(BC32*COS(D68),3)</f>
        <v>-23.864999999999998</v>
      </c>
      <c r="G55" s="391"/>
      <c r="H55" s="391"/>
      <c r="I55" s="392"/>
      <c r="J55" s="38"/>
      <c r="K55" s="39"/>
      <c r="L55" s="391">
        <f>ROUND(BC32*SIN(D68),3)</f>
        <v>3.4830000000000001</v>
      </c>
      <c r="M55" s="391"/>
      <c r="N55" s="391"/>
      <c r="O55" s="392"/>
      <c r="P55" s="393">
        <f t="shared" si="68"/>
        <v>0</v>
      </c>
      <c r="Q55" s="393"/>
      <c r="R55" s="393"/>
      <c r="S55" s="393"/>
      <c r="T55" s="393"/>
      <c r="U55" s="393"/>
      <c r="V55" s="388">
        <f t="shared" si="65"/>
        <v>0</v>
      </c>
      <c r="W55" s="388"/>
      <c r="X55" s="388"/>
      <c r="Y55" s="388"/>
      <c r="Z55" s="388"/>
      <c r="AA55" s="388"/>
      <c r="AB55" s="388">
        <f t="shared" si="66"/>
        <v>-23.864999999999998</v>
      </c>
      <c r="AC55" s="388"/>
      <c r="AD55" s="388"/>
      <c r="AE55" s="388"/>
      <c r="AF55" s="388"/>
      <c r="AG55" s="388"/>
      <c r="AH55" s="388">
        <f t="shared" si="67"/>
        <v>3.4830000000000001</v>
      </c>
      <c r="AI55" s="388"/>
      <c r="AJ55" s="388"/>
      <c r="AK55" s="388"/>
      <c r="AL55" s="388"/>
      <c r="AM55" s="389"/>
      <c r="AN55" s="148" t="s">
        <v>113</v>
      </c>
      <c r="AO55" s="148"/>
      <c r="AP55" s="388">
        <f t="shared" si="69"/>
        <v>59.551000000000002</v>
      </c>
      <c r="AQ55" s="388"/>
      <c r="AR55" s="388"/>
      <c r="AS55" s="388"/>
      <c r="AT55" s="388"/>
      <c r="AU55" s="388"/>
      <c r="AV55" s="388">
        <f t="shared" si="70"/>
        <v>-29.6</v>
      </c>
      <c r="AW55" s="388"/>
      <c r="AX55" s="388"/>
      <c r="AY55" s="388"/>
      <c r="AZ55" s="388"/>
      <c r="BA55" s="390"/>
      <c r="BC55" s="394"/>
      <c r="BD55" s="395"/>
      <c r="BE55" s="395"/>
      <c r="BF55" s="395"/>
      <c r="BG55" s="395"/>
      <c r="BH55" s="395"/>
      <c r="BI55" s="395"/>
      <c r="BJ55" s="396"/>
    </row>
    <row r="56" spans="2:62" ht="27.95" customHeight="1">
      <c r="B56" s="147" t="s">
        <v>92</v>
      </c>
      <c r="C56" s="148"/>
      <c r="D56" s="38"/>
      <c r="E56" s="39"/>
      <c r="F56" s="391">
        <f>ROUND(BC36*COS(D69),3)</f>
        <v>-23.686</v>
      </c>
      <c r="G56" s="391"/>
      <c r="H56" s="391"/>
      <c r="I56" s="392"/>
      <c r="J56" s="38"/>
      <c r="K56" s="39"/>
      <c r="L56" s="391">
        <f>ROUND(BC36*SIN(D69),3)</f>
        <v>10.643000000000001</v>
      </c>
      <c r="M56" s="391"/>
      <c r="N56" s="391"/>
      <c r="O56" s="392"/>
      <c r="P56" s="393">
        <f t="shared" si="68"/>
        <v>-1E-3</v>
      </c>
      <c r="Q56" s="393"/>
      <c r="R56" s="393"/>
      <c r="S56" s="393"/>
      <c r="T56" s="393"/>
      <c r="U56" s="393"/>
      <c r="V56" s="388">
        <f t="shared" si="65"/>
        <v>0</v>
      </c>
      <c r="W56" s="388"/>
      <c r="X56" s="388"/>
      <c r="Y56" s="388"/>
      <c r="Z56" s="388"/>
      <c r="AA56" s="388"/>
      <c r="AB56" s="388">
        <f t="shared" si="66"/>
        <v>-23.687000000000001</v>
      </c>
      <c r="AC56" s="388"/>
      <c r="AD56" s="388"/>
      <c r="AE56" s="388"/>
      <c r="AF56" s="388"/>
      <c r="AG56" s="388"/>
      <c r="AH56" s="388">
        <f t="shared" si="67"/>
        <v>10.643000000000001</v>
      </c>
      <c r="AI56" s="388"/>
      <c r="AJ56" s="388"/>
      <c r="AK56" s="388"/>
      <c r="AL56" s="388"/>
      <c r="AM56" s="389"/>
      <c r="AN56" s="148" t="s">
        <v>114</v>
      </c>
      <c r="AO56" s="148"/>
      <c r="AP56" s="388">
        <f t="shared" si="69"/>
        <v>35.686</v>
      </c>
      <c r="AQ56" s="388"/>
      <c r="AR56" s="388"/>
      <c r="AS56" s="388"/>
      <c r="AT56" s="388"/>
      <c r="AU56" s="388"/>
      <c r="AV56" s="388">
        <f t="shared" si="70"/>
        <v>-26.117000000000001</v>
      </c>
      <c r="AW56" s="388"/>
      <c r="AX56" s="388"/>
      <c r="AY56" s="388"/>
      <c r="AZ56" s="388"/>
      <c r="BA56" s="390"/>
      <c r="BC56" s="394"/>
      <c r="BD56" s="395"/>
      <c r="BE56" s="395"/>
      <c r="BF56" s="395"/>
      <c r="BG56" s="395"/>
      <c r="BH56" s="395"/>
      <c r="BI56" s="395"/>
      <c r="BJ56" s="396"/>
    </row>
    <row r="57" spans="2:62" ht="27.95" customHeight="1" thickBot="1">
      <c r="B57" s="164" t="s">
        <v>94</v>
      </c>
      <c r="C57" s="165"/>
      <c r="D57" s="40"/>
      <c r="E57" s="41"/>
      <c r="F57" s="400">
        <f>ROUND(BC40*COS(D70),3)</f>
        <v>-11.999000000000001</v>
      </c>
      <c r="G57" s="400"/>
      <c r="H57" s="400"/>
      <c r="I57" s="401"/>
      <c r="J57" s="40"/>
      <c r="K57" s="41"/>
      <c r="L57" s="400">
        <f>ROUND(BC40*SIN(D70),3)</f>
        <v>15.474</v>
      </c>
      <c r="M57" s="400"/>
      <c r="N57" s="400"/>
      <c r="O57" s="401"/>
      <c r="P57" s="402">
        <f t="shared" si="68"/>
        <v>0</v>
      </c>
      <c r="Q57" s="402"/>
      <c r="R57" s="402"/>
      <c r="S57" s="402"/>
      <c r="T57" s="402"/>
      <c r="U57" s="402"/>
      <c r="V57" s="402">
        <f t="shared" si="65"/>
        <v>0</v>
      </c>
      <c r="W57" s="402"/>
      <c r="X57" s="402"/>
      <c r="Y57" s="402"/>
      <c r="Z57" s="402"/>
      <c r="AA57" s="402"/>
      <c r="AB57" s="402">
        <f t="shared" si="66"/>
        <v>-11.999000000000001</v>
      </c>
      <c r="AC57" s="402"/>
      <c r="AD57" s="402"/>
      <c r="AE57" s="402"/>
      <c r="AF57" s="402"/>
      <c r="AG57" s="402"/>
      <c r="AH57" s="402">
        <f t="shared" si="67"/>
        <v>15.474</v>
      </c>
      <c r="AI57" s="402"/>
      <c r="AJ57" s="402"/>
      <c r="AK57" s="402"/>
      <c r="AL57" s="402"/>
      <c r="AM57" s="402"/>
      <c r="AN57" s="150" t="s">
        <v>115</v>
      </c>
      <c r="AO57" s="150"/>
      <c r="AP57" s="403">
        <f t="shared" si="69"/>
        <v>11.999000000000001</v>
      </c>
      <c r="AQ57" s="403"/>
      <c r="AR57" s="403"/>
      <c r="AS57" s="403"/>
      <c r="AT57" s="403"/>
      <c r="AU57" s="403"/>
      <c r="AV57" s="403">
        <f t="shared" si="70"/>
        <v>-15.474</v>
      </c>
      <c r="AW57" s="403"/>
      <c r="AX57" s="403"/>
      <c r="AY57" s="403"/>
      <c r="AZ57" s="403"/>
      <c r="BA57" s="404"/>
      <c r="BC57" s="394"/>
      <c r="BD57" s="395"/>
      <c r="BE57" s="395"/>
      <c r="BF57" s="395"/>
      <c r="BG57" s="395"/>
      <c r="BH57" s="395"/>
      <c r="BI57" s="395"/>
      <c r="BJ57" s="396"/>
    </row>
    <row r="58" spans="2:62" ht="27.95" customHeight="1" thickTop="1" thickBot="1">
      <c r="B58" s="405" t="s">
        <v>116</v>
      </c>
      <c r="C58" s="406"/>
      <c r="D58" s="407" t="s">
        <v>117</v>
      </c>
      <c r="E58" s="408"/>
      <c r="F58" s="409">
        <f>SUM(E50:I57)</f>
        <v>5.0000000000114397E-3</v>
      </c>
      <c r="G58" s="409"/>
      <c r="H58" s="409"/>
      <c r="I58" s="410"/>
      <c r="J58" s="407" t="s">
        <v>118</v>
      </c>
      <c r="K58" s="408"/>
      <c r="L58" s="409">
        <f>SUM(K50:O57)</f>
        <v>-3.0000000000001137E-3</v>
      </c>
      <c r="M58" s="409"/>
      <c r="N58" s="409"/>
      <c r="O58" s="410"/>
      <c r="P58" s="411">
        <f>SUM(P50:U57)</f>
        <v>-5.0000000000000001E-3</v>
      </c>
      <c r="Q58" s="411"/>
      <c r="R58" s="411"/>
      <c r="S58" s="411"/>
      <c r="T58" s="411"/>
      <c r="U58" s="411"/>
      <c r="V58" s="411">
        <f>SUM(V50:AA57)</f>
        <v>3.0000000000000001E-3</v>
      </c>
      <c r="W58" s="411"/>
      <c r="X58" s="411"/>
      <c r="Y58" s="411"/>
      <c r="Z58" s="411"/>
      <c r="AA58" s="411"/>
      <c r="AB58" s="411">
        <f>SUM(AB50:AG57)</f>
        <v>0</v>
      </c>
      <c r="AC58" s="411"/>
      <c r="AD58" s="411"/>
      <c r="AE58" s="411"/>
      <c r="AF58" s="411"/>
      <c r="AG58" s="411"/>
      <c r="AH58" s="411">
        <f>SUM(AH50:AM57)</f>
        <v>0</v>
      </c>
      <c r="AI58" s="411"/>
      <c r="AJ58" s="411"/>
      <c r="AK58" s="411"/>
      <c r="AL58" s="411"/>
      <c r="AM58" s="412"/>
      <c r="BC58" s="397"/>
      <c r="BD58" s="398"/>
      <c r="BE58" s="398"/>
      <c r="BF58" s="398"/>
      <c r="BG58" s="398"/>
      <c r="BH58" s="398"/>
      <c r="BI58" s="398"/>
      <c r="BJ58" s="399"/>
    </row>
    <row r="61" spans="2:62" hidden="1">
      <c r="B61" s="42"/>
      <c r="C61" s="42"/>
      <c r="D61" s="42"/>
      <c r="E61" s="42"/>
      <c r="F61" s="42"/>
      <c r="G61" s="42"/>
      <c r="H61" s="43"/>
      <c r="I61" s="43"/>
      <c r="J61" s="43"/>
      <c r="K61" s="43"/>
      <c r="L61" s="43"/>
      <c r="M61" s="43"/>
      <c r="N61" s="43"/>
      <c r="O61" s="42"/>
      <c r="T61" s="42"/>
      <c r="U61" s="42"/>
      <c r="V61" s="42"/>
      <c r="W61" s="42"/>
      <c r="X61" s="42"/>
      <c r="Y61" s="42"/>
      <c r="Z61" s="42"/>
      <c r="AA61" s="42"/>
    </row>
    <row r="62" spans="2:62" ht="21" hidden="1">
      <c r="B62" s="42"/>
      <c r="C62" s="42"/>
      <c r="D62" s="42" t="s">
        <v>119</v>
      </c>
      <c r="E62" s="42"/>
      <c r="F62" s="42"/>
      <c r="G62" s="42"/>
      <c r="H62" s="43" t="s">
        <v>120</v>
      </c>
      <c r="I62" s="43"/>
      <c r="J62" s="43"/>
      <c r="K62" s="43"/>
      <c r="L62" s="43"/>
      <c r="M62" s="43" t="s">
        <v>121</v>
      </c>
      <c r="N62" s="43"/>
      <c r="O62" s="42"/>
      <c r="P62" s="44" t="s">
        <v>122</v>
      </c>
      <c r="Q62" s="2"/>
      <c r="R62" s="2"/>
      <c r="S62" s="2"/>
      <c r="T62" s="42"/>
      <c r="U62" s="42"/>
      <c r="V62" s="42"/>
      <c r="W62" s="42"/>
      <c r="X62" s="42"/>
      <c r="Y62" s="42"/>
      <c r="Z62" s="42"/>
      <c r="AA62" s="42"/>
      <c r="AB62" s="42">
        <v>1</v>
      </c>
      <c r="AC62" s="42"/>
      <c r="AD62" s="42"/>
      <c r="AE62" s="42"/>
      <c r="AF62" s="42">
        <v>2</v>
      </c>
      <c r="AG62" s="42"/>
      <c r="AH62" s="42"/>
      <c r="AI62" s="42"/>
      <c r="AJ62">
        <v>3</v>
      </c>
      <c r="AN62">
        <v>4</v>
      </c>
      <c r="AR62">
        <v>5</v>
      </c>
      <c r="AV62">
        <v>6</v>
      </c>
      <c r="AZ62">
        <v>7</v>
      </c>
      <c r="BD62">
        <v>8</v>
      </c>
    </row>
    <row r="63" spans="2:62" ht="21" hidden="1">
      <c r="B63" s="148" t="s">
        <v>83</v>
      </c>
      <c r="C63" s="148"/>
      <c r="D63" s="414">
        <f>(AM13+AP13/60+AR13/3600)*PI()/180</f>
        <v>1.0910489486529553</v>
      </c>
      <c r="E63" s="414"/>
      <c r="F63" s="414"/>
      <c r="G63" s="414"/>
      <c r="H63" s="415">
        <f>ROUND($F$58*BC12/$BC$44,3)</f>
        <v>1E-3</v>
      </c>
      <c r="I63" s="415"/>
      <c r="J63" s="415"/>
      <c r="K63" s="415"/>
      <c r="L63" s="419">
        <f>$F$58*BC12/$BC$44</f>
        <v>9.4182035120698971E-4</v>
      </c>
      <c r="M63" s="419"/>
      <c r="N63" s="419"/>
      <c r="O63" s="419"/>
      <c r="P63" s="419">
        <f t="shared" ref="P63:P70" si="71">ABS(H63-L63)</f>
        <v>5.817964879301031E-5</v>
      </c>
      <c r="Q63" s="419"/>
      <c r="R63" s="419"/>
      <c r="S63" s="419"/>
      <c r="T63" s="420">
        <f>IF(H63-L63&gt;=0,1,0)</f>
        <v>1</v>
      </c>
      <c r="U63" s="420"/>
      <c r="V63" s="420"/>
      <c r="W63" s="420"/>
      <c r="X63" s="420">
        <f t="shared" ref="X63:X70" si="72">IF(AND($F$58&gt;=0,$H$72&gt;=0,H63-L63&lt;0),1,IF(AND($F$58&gt;=0,$H$72&lt;0,H63-L63&gt;=0),2,IF(AND($F$58&lt;0,$H$72&gt;=0,H63-L63&lt;0),3,IF(AND($F$58&lt;0,$H$72&lt;0,H63-L63&gt;=0),4,IF(AND($F$58&lt;0,$H$72&lt;0,H63-L63&gt;=0),5,IF(AND($F$58&lt;0,$H$72&lt;0,H63-L63&gt;=0),6,IF(AND($F$58&lt;0,$H$72&lt;0,H63-L63&gt;=0),7,0)))))))</f>
        <v>2</v>
      </c>
      <c r="Y63" s="420"/>
      <c r="Z63" s="420"/>
      <c r="AA63" s="420"/>
      <c r="AB63" s="413">
        <f t="shared" ref="AB63:AB70" si="73">IF($H$72=0,H63,IF(AND($X63=1,RANK($P63,$P$63:$S$70,0)=1),$H63+0.001,IF(AND($X63=2,RANK($P63,$P$63:$S$70,0)=1),$H63-0.001,IF(AND($X63=3,RANK($P63,$P$63:$S$70,0)=1),$H63+0.001,IF(AND($X63=4,RANK($P63,$P$63:$S$70,0)=1),$H63-0.001,IF(AND($X63=5,RANK($P63,$P$63:$S$70,0)=1),$H63+0.001,IF(AND($X63=6,RANK($P63,$P$63:$S$70,0)=1),$H63-0.001,IF(AND($X63=7,RANK($P63,$P$63:$S$70,0)=1),$H63+0.001,H63))))))))</f>
        <v>1E-3</v>
      </c>
      <c r="AC63" s="413"/>
      <c r="AD63" s="413"/>
      <c r="AE63" s="424"/>
      <c r="AF63" s="413">
        <f>IF($AB$72=0,AB63,IF(AND($X63=1,RANK($P63,$P$63:$S$70,0)=2),$H63+0.001,IF(AND($X63=2,RANK($P63,$P$63:$S$70,0)=2),$H63-0.001,IF(AND($X63=3,RANK($P63,$P$63:$S$70,0)=2),$H63+0.001,IF(AND($X63=4,RANK($P63,$P$63:$S$70,0)=2),$H63-0.001,IF(AND($X63=5,RANK($P63,$P$63:$S$70,0)=2),$H63+0.001,IF(AND($X63=6,RANK($P63,$P$63:$S$70,0)=2),$H63-0.001,IF(AND($X63=7,RANK($P63,$P$63:$S$70,0)=2),$H63+0.001,AB63))))))))</f>
        <v>1E-3</v>
      </c>
      <c r="AG63" s="413"/>
      <c r="AH63" s="413"/>
      <c r="AI63" s="413"/>
      <c r="AJ63" s="413">
        <f>IF($AF$72=0,AF63,IF(AND($X63=1,RANK($P63,$P$63:$S$70,0)=3),$H63+0.001,IF(AND($X63=2,RANK($P63,$P$63:$S$70,0)=3),$H63-0.001,IF(AND($X63=3,RANK($P63,$P$63:$S$70,0)=3),$H63+0.001,IF(AND($X63=4,RANK($P63,$P$63:$S$70,0)=3),$H63-0.001,IF(AND($X63=5,RANK($P63,$P$63:$S$70,0)=3),$H63+0.001,IF(AND($X63=6,RANK($P63,$P$63:$S$70,0)=3),$H63-0.001,IF(AND($X63=7,RANK($P63,$P$63:$S$70,0)=3),$H63+0.001,AF63))))))))</f>
        <v>1E-3</v>
      </c>
      <c r="AK63" s="413"/>
      <c r="AL63" s="413"/>
      <c r="AM63" s="413"/>
      <c r="AN63" s="413">
        <f>IF($AJ$72=0,AJ63,IF(AND($X63=1,RANK($P63,$P$63:$S$70,0)=4),$H63+0.001,IF(AND($X63=2,RANK($P63,$P$63:$S$70,0)=4),$H63-0.001,IF(AND($X63=3,RANK($P63,$P$63:$S$70,0)=4),$H63+0.001,IF(AND($X63=4,RANK($P63,$P$63:$S$70,0)=4),$H63-0.001,IF(AND($X63=5,RANK($P63,$P$63:$S$70,0)=4),$H63+0.001,IF(AND($X63=6,RANK($P63,$P$63:$S$70,0)=4),$H63-0.001,IF(AND($X63=7,RANK($P63,$P$63:$S$70,0)=4),$H63+0.001,AJ63))))))))</f>
        <v>1E-3</v>
      </c>
      <c r="AO63" s="413"/>
      <c r="AP63" s="413"/>
      <c r="AQ63" s="413"/>
      <c r="AR63" s="413">
        <f>IF($AN$72=0,AN63,IF(AND($X63=1,RANK($P63,$P$63:$S$70,0)=5),$H63+0.001,IF(AND($X63=2,RANK($P63,$P$63:$S$70,0)=5),$H63-0.001,IF(AND($X63=3,RANK($P63,$P$63:$S$70,0)=5),$H63+0.001,IF(AND($X63=4,RANK($P63,$P$63:$S$70,0)=5),$H63-0.001,IF(AND($X63=5,RANK($P63,$P$63:$S$70,0)=5),$H63+0.001,IF(AND($X63=6,RANK($P63,$P$63:$S$70,0)=5),$H63-0.001,IF(AND($X63=7,RANK($P63,$P$63:$S$70,0)=5),$H63+0.001,AN63))))))))</f>
        <v>1E-3</v>
      </c>
      <c r="AS63" s="413"/>
      <c r="AT63" s="413"/>
      <c r="AU63" s="413"/>
      <c r="AV63" s="413">
        <f>IF($AR$72=0,AR63,IF(AND($X63=1,RANK($P63,$P$63:$S$70,0)=6),$H63+0.001,IF(AND($X63=2,RANK($P63,$P$63:$S$70,0)=6),$H63-0.001,IF(AND($X63=3,RANK($P63,$P$63:$S$70,0)=6),$H63+0.001,IF(AND($X63=4,RANK($P63,$P$63:$S$70,0)=6),$H63-0.001,IF(AND($X63=5,RANK($P63,$P$63:$S$70,0)=6),$H63+0.001,IF(AND($X63=6,RANK($P63,$P$63:$S$70,0)=6),$H63-0.001,IF(AND($X63=7,RANK($P63,$P$63:$S$70,0)=6),$H63+0.001,AR63))))))))</f>
        <v>1E-3</v>
      </c>
      <c r="AW63" s="413"/>
      <c r="AX63" s="413"/>
      <c r="AY63" s="413"/>
      <c r="AZ63" s="413">
        <f>IF($AV$72=0,AV63,IF(AND($X63=1,RANK($P63,$P$63:$S$70,0)=7),$H63+0.001,IF(AND($X63=2,RANK($P63,$P$63:$S$70,0)=7),$H63-0.001,IF(AND($X63=3,RANK($P63,$P$63:$S$70,0)=7),$H63+0.001,IF(AND($X63=4,RANK($P63,$P$63:$S$70,0)=7),$H63-0.001,IF(AND($X63=5,RANK($P63,$P$63:$S$70,0)=7),$H63+0.001,IF(AND($X63=6,RANK($P63,$P$63:$S$70,0)=7),$H63-0.001,IF(AND($X63=7,RANK($P63,$P$63:$S$70,0)=7),$H63+0.001,AV63))))))))</f>
        <v>1E-3</v>
      </c>
      <c r="BA63" s="413"/>
      <c r="BB63" s="413"/>
      <c r="BC63" s="413"/>
      <c r="BD63" s="413">
        <f>IF($AZ$72=0,AZ63,IF(AND($X63=1,RANK($P63,$P$63:$S$70,0)=8),$H63+0.001,IF(AND($X63=2,RANK($P63,$P$63:$S$70,0)=8),$H63-0.001,IF(AND($X63=3,RANK($P63,$P$63:$S$70,0)=8),$H63+0.001,IF(AND($X63=4,RANK($P63,$P$63:$S$70,0)=8),$H63-0.001,IF(AND($X63=5,RANK($P63,$P$63:$S$70,0)=8),$H63+0.001,IF(AND($X63=6,RANK($P63,$P$63:$S$70,0)=8),$H63-0.001,IF(AND($X63=7,RANK($P63,$P$63:$S$70,0)=8),$H63+0.001,AZ63))))))))</f>
        <v>1E-3</v>
      </c>
      <c r="BE63" s="413"/>
      <c r="BF63" s="413"/>
      <c r="BG63" s="413"/>
    </row>
    <row r="64" spans="2:62" ht="21" hidden="1">
      <c r="B64" s="148" t="s">
        <v>84</v>
      </c>
      <c r="C64" s="148"/>
      <c r="D64" s="414">
        <f>(AM17+AP17/60+AR17/3600)*PI()/180</f>
        <v>5.6750835069638947</v>
      </c>
      <c r="E64" s="414"/>
      <c r="F64" s="414"/>
      <c r="G64" s="414"/>
      <c r="H64" s="415">
        <f>ROUND($F$58*BC16/$BC$44,3)</f>
        <v>1E-3</v>
      </c>
      <c r="I64" s="415"/>
      <c r="J64" s="415"/>
      <c r="K64" s="415"/>
      <c r="L64" s="416">
        <f>$F$58*BC16/$BC$44</f>
        <v>5.6733587528986172E-4</v>
      </c>
      <c r="M64" s="417"/>
      <c r="N64" s="417"/>
      <c r="O64" s="418"/>
      <c r="P64" s="419">
        <f t="shared" si="71"/>
        <v>4.326641247101383E-4</v>
      </c>
      <c r="Q64" s="419"/>
      <c r="R64" s="419"/>
      <c r="S64" s="419"/>
      <c r="T64" s="420">
        <f>IF(H64-L64&gt;=0,1,0)</f>
        <v>1</v>
      </c>
      <c r="U64" s="420"/>
      <c r="V64" s="420"/>
      <c r="W64" s="420"/>
      <c r="X64" s="421">
        <f t="shared" si="72"/>
        <v>2</v>
      </c>
      <c r="Y64" s="422"/>
      <c r="Z64" s="422"/>
      <c r="AA64" s="423"/>
      <c r="AB64" s="413">
        <f t="shared" si="73"/>
        <v>1E-3</v>
      </c>
      <c r="AC64" s="413"/>
      <c r="AD64" s="413"/>
      <c r="AE64" s="424"/>
      <c r="AF64" s="413">
        <f t="shared" ref="AF64:AF70" si="74">IF($AB$72=0,AB64,IF(AND($X64=1,RANK($P64,$P$63:$S$70,0)=2),$H64+0.001,IF(AND($X64=2,RANK($P64,$P$63:$S$70,0)=2),$H64-0.001,IF(AND($X64=3,RANK($P64,$P$63:$S$70,0)=2),$H64+0.001,IF(AND($X64=4,RANK($P64,$P$63:$S$70,0)=2),$H64-0.001,IF(AND($X64=5,RANK($P64,$P$63:$S$70,0)=2),$H64+0.001,IF(AND($X64=6,RANK($P64,$P$63:$S$70,0)=2),$H64-0.001,IF(AND($X64=7,RANK($P64,$P$63:$S$70,0)=2),$H64+0.001,AB64))))))))</f>
        <v>1E-3</v>
      </c>
      <c r="AG64" s="413"/>
      <c r="AH64" s="413"/>
      <c r="AI64" s="413"/>
      <c r="AJ64" s="413">
        <f t="shared" ref="AJ64:AJ69" si="75">IF($AF$72=0,AF64,IF(AND($X64=1,RANK($P64,$P$63:$S$70,0)=3),$H64+0.001,IF(AND($X64=2,RANK($P64,$P$63:$S$70,0)=3),$H64-0.001,IF(AND($X64=3,RANK($P64,$P$63:$S$70,0)=3),$H64+0.001,IF(AND($X64=4,RANK($P64,$P$63:$S$70,0)=3),$H64-0.001,IF(AND($X64=5,RANK($P64,$P$63:$S$70,0)=3),$H64+0.001,IF(AND($X64=6,RANK($P64,$P$63:$S$70,0)=3),$H64-0.001,IF(AND($X64=7,RANK($P64,$P$63:$S$70,0)=3),$H64+0.001,AF64))))))))</f>
        <v>1E-3</v>
      </c>
      <c r="AK64" s="413"/>
      <c r="AL64" s="413"/>
      <c r="AM64" s="413"/>
      <c r="AN64" s="413">
        <f>IF($AJ$72=0,AJ64,IF(AND($X64=1,RANK($P64,$P$63:$S$70,0)=4),$H64+0.001,IF(AND($X64=2,RANK($P64,$P$63:$S$70,0)=4),$H64-0.001,IF(AND($X64=3,RANK($P64,$P$63:$S$70,0)=4),$H64+0.001,IF(AND($X64=4,RANK($P64,$P$63:$S$70,0)=4),$H64-0.001,IF(AND($X64=5,RANK($P64,$P$63:$S$70,0)=4),$H64+0.001,IF(AND($X64=6,RANK($P64,$P$63:$S$70,0)=4),$H64-0.001,IF(AND($X64=7,RANK($P64,$P$63:$S$70,0)=4),$H64+0.001,AJ64))))))))</f>
        <v>1E-3</v>
      </c>
      <c r="AO64" s="413"/>
      <c r="AP64" s="413"/>
      <c r="AQ64" s="413"/>
      <c r="AR64" s="413">
        <f t="shared" ref="AR64:AR70" si="76">IF($AN$72=0,AN64,IF(AND($X64=1,RANK($P64,$P$63:$S$70,0)=5),$H64+0.001,IF(AND($X64=2,RANK($P64,$P$63:$S$70,0)=5),$H64-0.001,IF(AND($X64=3,RANK($P64,$P$63:$S$70,0)=5),$H64+0.001,IF(AND($X64=4,RANK($P64,$P$63:$S$70,0)=5),$H64-0.001,IF(AND($X64=5,RANK($P64,$P$63:$S$70,0)=5),$H64+0.001,IF(AND($X64=6,RANK($P64,$P$63:$S$70,0)=5),$H64-0.001,IF(AND($X64=7,RANK($P64,$P$63:$S$70,0)=5),$H64+0.001,AN64))))))))</f>
        <v>1E-3</v>
      </c>
      <c r="AS64" s="413"/>
      <c r="AT64" s="413"/>
      <c r="AU64" s="413"/>
      <c r="AV64" s="413">
        <f t="shared" ref="AV64:AV70" si="77">IF($AR$72=0,AR64,IF(AND($X64=1,RANK($P64,$P$63:$S$70,0)=6),$H64+0.001,IF(AND($X64=2,RANK($P64,$P$63:$S$70,0)=6),$H64-0.001,IF(AND($X64=3,RANK($P64,$P$63:$S$70,0)=6),$H64+0.001,IF(AND($X64=4,RANK($P64,$P$63:$S$70,0)=6),$H64-0.001,IF(AND($X64=5,RANK($P64,$P$63:$S$70,0)=6),$H64+0.001,IF(AND($X64=6,RANK($P64,$P$63:$S$70,0)=6),$H64-0.001,IF(AND($X64=7,RANK($P64,$P$63:$S$70,0)=6),$H64+0.001,AR64))))))))</f>
        <v>1E-3</v>
      </c>
      <c r="AW64" s="413"/>
      <c r="AX64" s="413"/>
      <c r="AY64" s="413"/>
      <c r="AZ64" s="413">
        <f t="shared" ref="AZ64:AZ70" si="78">IF($AV$72=0,AV64,IF(AND($X64=1,RANK($P64,$P$63:$S$70,0)=7),$H64+0.001,IF(AND($X64=2,RANK($P64,$P$63:$S$70,0)=7),$H64-0.001,IF(AND($X64=3,RANK($P64,$P$63:$S$70,0)=7),$H64+0.001,IF(AND($X64=4,RANK($P64,$P$63:$S$70,0)=7),$H64-0.001,IF(AND($X64=5,RANK($P64,$P$63:$S$70,0)=7),$H64+0.001,IF(AND($X64=6,RANK($P64,$P$63:$S$70,0)=7),$H64-0.001,IF(AND($X64=7,RANK($P64,$P$63:$S$70,0)=7),$H64+0.001,AV64))))))))</f>
        <v>1E-3</v>
      </c>
      <c r="BA64" s="413"/>
      <c r="BB64" s="413"/>
      <c r="BC64" s="413"/>
      <c r="BD64" s="413">
        <f t="shared" ref="BD64:BD70" si="79">IF($AZ$72=0,AZ64,IF(AND($X64=1,RANK($P64,$P$63:$S$70,0)=8),$H64+0.001,IF(AND($X64=2,RANK($P64,$P$63:$S$70,0)=8),$H64-0.001,IF(AND($X64=3,RANK($P64,$P$63:$S$70,0)=8),$H64+0.001,IF(AND($X64=4,RANK($P64,$P$63:$S$70,0)=8),$H64-0.001,IF(AND($X64=5,RANK($P64,$P$63:$S$70,0)=8),$H64+0.001,IF(AND($X64=6,RANK($P64,$P$63:$S$70,0)=8),$H64-0.001,IF(AND($X64=7,RANK($P64,$P$63:$S$70,0)=8),$H64+0.001,AZ64))))))))</f>
        <v>1E-3</v>
      </c>
      <c r="BE64" s="413"/>
      <c r="BF64" s="413"/>
      <c r="BG64" s="413"/>
    </row>
    <row r="65" spans="2:59" ht="21" hidden="1">
      <c r="B65" s="148" t="s">
        <v>85</v>
      </c>
      <c r="C65" s="148"/>
      <c r="D65" s="414">
        <f>(AM21+AP21/60+AR21/3600)*PI()/180</f>
        <v>6.1166566558552722</v>
      </c>
      <c r="E65" s="414"/>
      <c r="F65" s="414"/>
      <c r="G65" s="414"/>
      <c r="H65" s="415">
        <f>ROUND($F$58*BC20/$BC$44,3)</f>
        <v>1E-3</v>
      </c>
      <c r="I65" s="415"/>
      <c r="J65" s="415"/>
      <c r="K65" s="415"/>
      <c r="L65" s="416">
        <f>$F$58*BC20/$BC$44</f>
        <v>7.9420970266222402E-4</v>
      </c>
      <c r="M65" s="417"/>
      <c r="N65" s="417"/>
      <c r="O65" s="418"/>
      <c r="P65" s="419">
        <f t="shared" si="71"/>
        <v>2.05790297337776E-4</v>
      </c>
      <c r="Q65" s="419"/>
      <c r="R65" s="419"/>
      <c r="S65" s="419"/>
      <c r="T65" s="420">
        <f>IF(H65-L65&gt;=0,1,0)</f>
        <v>1</v>
      </c>
      <c r="U65" s="420"/>
      <c r="V65" s="420"/>
      <c r="W65" s="420"/>
      <c r="X65" s="421">
        <f t="shared" si="72"/>
        <v>2</v>
      </c>
      <c r="Y65" s="422"/>
      <c r="Z65" s="422"/>
      <c r="AA65" s="423"/>
      <c r="AB65" s="413">
        <f t="shared" si="73"/>
        <v>1E-3</v>
      </c>
      <c r="AC65" s="413"/>
      <c r="AD65" s="413"/>
      <c r="AE65" s="424"/>
      <c r="AF65" s="413">
        <f t="shared" si="74"/>
        <v>1E-3</v>
      </c>
      <c r="AG65" s="413"/>
      <c r="AH65" s="413"/>
      <c r="AI65" s="413"/>
      <c r="AJ65" s="413">
        <f t="shared" si="75"/>
        <v>1E-3</v>
      </c>
      <c r="AK65" s="413"/>
      <c r="AL65" s="413"/>
      <c r="AM65" s="413"/>
      <c r="AN65" s="413">
        <f t="shared" ref="AN65:AN70" si="80">IF($AJ$72=0,AJ65,IF(AND($X65=1,RANK($P65,$P$63:$S$70,0)=4),$H65+0.001,IF(AND($X65=2,RANK($P65,$P$63:$S$70,0)=4),$H65-0.001,IF(AND($X65=3,RANK($P65,$P$63:$S$70,0)=4),$H65+0.001,IF(AND($X65=4,RANK($P65,$P$63:$S$70,0)=4),$H65-0.001,IF(AND($X65=5,RANK($P65,$P$63:$S$70,0)=4),$H65+0.001,IF(AND($X65=6,RANK($P65,$P$63:$S$70,0)=4),$H65-0.001,IF(AND($X65=7,RANK($P65,$P$63:$S$70,0)=4),$H65+0.001,AJ65))))))))</f>
        <v>1E-3</v>
      </c>
      <c r="AO65" s="413"/>
      <c r="AP65" s="413"/>
      <c r="AQ65" s="413"/>
      <c r="AR65" s="413">
        <f t="shared" si="76"/>
        <v>1E-3</v>
      </c>
      <c r="AS65" s="413"/>
      <c r="AT65" s="413"/>
      <c r="AU65" s="413"/>
      <c r="AV65" s="413">
        <f t="shared" si="77"/>
        <v>1E-3</v>
      </c>
      <c r="AW65" s="413"/>
      <c r="AX65" s="413"/>
      <c r="AY65" s="413"/>
      <c r="AZ65" s="413">
        <f t="shared" si="78"/>
        <v>1E-3</v>
      </c>
      <c r="BA65" s="413"/>
      <c r="BB65" s="413"/>
      <c r="BC65" s="413"/>
      <c r="BD65" s="413">
        <f t="shared" si="79"/>
        <v>1E-3</v>
      </c>
      <c r="BE65" s="413"/>
      <c r="BF65" s="413"/>
      <c r="BG65" s="413"/>
    </row>
    <row r="66" spans="2:59" ht="21" hidden="1">
      <c r="B66" s="148" t="s">
        <v>86</v>
      </c>
      <c r="C66" s="148"/>
      <c r="D66" s="414">
        <f>(AM25+AP25/60+AR25/3600)*PI()/180</f>
        <v>4.8119406216637213</v>
      </c>
      <c r="E66" s="414"/>
      <c r="F66" s="414"/>
      <c r="G66" s="414"/>
      <c r="H66" s="415">
        <f>ROUND($F$58*BC24/$BC$44,3)</f>
        <v>1E-3</v>
      </c>
      <c r="I66" s="415"/>
      <c r="J66" s="415"/>
      <c r="K66" s="415"/>
      <c r="L66" s="416">
        <f>$F$58*BC24/$BC$44</f>
        <v>5.1329771137685631E-4</v>
      </c>
      <c r="M66" s="417"/>
      <c r="N66" s="417"/>
      <c r="O66" s="418"/>
      <c r="P66" s="419">
        <f t="shared" si="71"/>
        <v>4.8670228862314371E-4</v>
      </c>
      <c r="Q66" s="419"/>
      <c r="R66" s="419"/>
      <c r="S66" s="419"/>
      <c r="T66" s="420">
        <f t="shared" ref="T66:T70" si="81">IF(H66-L66&gt;=0,1,0)</f>
        <v>1</v>
      </c>
      <c r="U66" s="420"/>
      <c r="V66" s="420"/>
      <c r="W66" s="420"/>
      <c r="X66" s="421">
        <f t="shared" si="72"/>
        <v>2</v>
      </c>
      <c r="Y66" s="422"/>
      <c r="Z66" s="422"/>
      <c r="AA66" s="423"/>
      <c r="AB66" s="413">
        <f t="shared" si="73"/>
        <v>0</v>
      </c>
      <c r="AC66" s="413"/>
      <c r="AD66" s="413"/>
      <c r="AE66" s="424"/>
      <c r="AF66" s="413">
        <f t="shared" si="74"/>
        <v>0</v>
      </c>
      <c r="AG66" s="413"/>
      <c r="AH66" s="413"/>
      <c r="AI66" s="413"/>
      <c r="AJ66" s="413">
        <f t="shared" si="75"/>
        <v>0</v>
      </c>
      <c r="AK66" s="413"/>
      <c r="AL66" s="413"/>
      <c r="AM66" s="413"/>
      <c r="AN66" s="413">
        <f t="shared" si="80"/>
        <v>0</v>
      </c>
      <c r="AO66" s="413"/>
      <c r="AP66" s="413"/>
      <c r="AQ66" s="413"/>
      <c r="AR66" s="413">
        <f t="shared" si="76"/>
        <v>0</v>
      </c>
      <c r="AS66" s="413"/>
      <c r="AT66" s="413"/>
      <c r="AU66" s="413"/>
      <c r="AV66" s="413">
        <f t="shared" si="77"/>
        <v>0</v>
      </c>
      <c r="AW66" s="413"/>
      <c r="AX66" s="413"/>
      <c r="AY66" s="413"/>
      <c r="AZ66" s="413">
        <f t="shared" si="78"/>
        <v>0</v>
      </c>
      <c r="BA66" s="413"/>
      <c r="BB66" s="413"/>
      <c r="BC66" s="413"/>
      <c r="BD66" s="413">
        <f t="shared" si="79"/>
        <v>0</v>
      </c>
      <c r="BE66" s="413"/>
      <c r="BF66" s="413"/>
      <c r="BG66" s="413"/>
    </row>
    <row r="67" spans="2:59" ht="21" hidden="1">
      <c r="B67" s="148" t="s">
        <v>88</v>
      </c>
      <c r="C67" s="148"/>
      <c r="D67" s="414">
        <f>(AM29+AP29/60+AR29/3600)*PI()/180</f>
        <v>3.9912916555127991</v>
      </c>
      <c r="E67" s="414"/>
      <c r="F67" s="414"/>
      <c r="G67" s="414"/>
      <c r="H67" s="415">
        <f>ROUND($F$58*BC28/$BC$44,3)</f>
        <v>1E-3</v>
      </c>
      <c r="I67" s="415"/>
      <c r="J67" s="415"/>
      <c r="K67" s="415"/>
      <c r="L67" s="416">
        <f>$F$58*BC28/$BC$44</f>
        <v>6.7748726861013224E-4</v>
      </c>
      <c r="M67" s="417"/>
      <c r="N67" s="417"/>
      <c r="O67" s="418"/>
      <c r="P67" s="419">
        <f t="shared" si="71"/>
        <v>3.2251273138986778E-4</v>
      </c>
      <c r="Q67" s="419"/>
      <c r="R67" s="419"/>
      <c r="S67" s="419"/>
      <c r="T67" s="420">
        <f>IF(H67-L67&gt;=0,1,0)</f>
        <v>1</v>
      </c>
      <c r="U67" s="420"/>
      <c r="V67" s="420"/>
      <c r="W67" s="420"/>
      <c r="X67" s="421">
        <f t="shared" si="72"/>
        <v>2</v>
      </c>
      <c r="Y67" s="422"/>
      <c r="Z67" s="422"/>
      <c r="AA67" s="423"/>
      <c r="AB67" s="413">
        <f t="shared" si="73"/>
        <v>1E-3</v>
      </c>
      <c r="AC67" s="413"/>
      <c r="AD67" s="413"/>
      <c r="AE67" s="424"/>
      <c r="AF67" s="413">
        <f t="shared" si="74"/>
        <v>1E-3</v>
      </c>
      <c r="AG67" s="413"/>
      <c r="AH67" s="413"/>
      <c r="AI67" s="413"/>
      <c r="AJ67" s="413">
        <f t="shared" si="75"/>
        <v>1E-3</v>
      </c>
      <c r="AK67" s="413"/>
      <c r="AL67" s="413"/>
      <c r="AM67" s="413"/>
      <c r="AN67" s="413">
        <f t="shared" si="80"/>
        <v>1E-3</v>
      </c>
      <c r="AO67" s="413"/>
      <c r="AP67" s="413"/>
      <c r="AQ67" s="413"/>
      <c r="AR67" s="413">
        <f t="shared" si="76"/>
        <v>1E-3</v>
      </c>
      <c r="AS67" s="413"/>
      <c r="AT67" s="413"/>
      <c r="AU67" s="413"/>
      <c r="AV67" s="413">
        <f t="shared" si="77"/>
        <v>1E-3</v>
      </c>
      <c r="AW67" s="413"/>
      <c r="AX67" s="413"/>
      <c r="AY67" s="413"/>
      <c r="AZ67" s="413">
        <f t="shared" si="78"/>
        <v>1E-3</v>
      </c>
      <c r="BA67" s="413"/>
      <c r="BB67" s="413"/>
      <c r="BC67" s="413"/>
      <c r="BD67" s="413">
        <f t="shared" si="79"/>
        <v>1E-3</v>
      </c>
      <c r="BE67" s="413"/>
      <c r="BF67" s="413"/>
      <c r="BG67" s="413"/>
    </row>
    <row r="68" spans="2:59" ht="21" hidden="1">
      <c r="B68" s="148" t="s">
        <v>90</v>
      </c>
      <c r="C68" s="148"/>
      <c r="D68" s="414">
        <f>(AM33+AP33/60+AR33/3600)*PI()/180</f>
        <v>2.9966672998957198</v>
      </c>
      <c r="E68" s="414"/>
      <c r="F68" s="414"/>
      <c r="G68" s="414"/>
      <c r="H68" s="415">
        <f>ROUND($F$58*BC32/$BC$44,3)</f>
        <v>1E-3</v>
      </c>
      <c r="I68" s="415"/>
      <c r="J68" s="415"/>
      <c r="K68" s="415"/>
      <c r="L68" s="416">
        <f>$F$58*BC32/$BC$44</f>
        <v>5.2131697490154629E-4</v>
      </c>
      <c r="M68" s="417"/>
      <c r="N68" s="417"/>
      <c r="O68" s="418"/>
      <c r="P68" s="419">
        <f t="shared" si="71"/>
        <v>4.7868302509845374E-4</v>
      </c>
      <c r="Q68" s="419"/>
      <c r="R68" s="419"/>
      <c r="S68" s="419"/>
      <c r="T68" s="420">
        <f t="shared" si="81"/>
        <v>1</v>
      </c>
      <c r="U68" s="420"/>
      <c r="V68" s="420"/>
      <c r="W68" s="420"/>
      <c r="X68" s="421">
        <f t="shared" si="72"/>
        <v>2</v>
      </c>
      <c r="Y68" s="422"/>
      <c r="Z68" s="422"/>
      <c r="AA68" s="423"/>
      <c r="AB68" s="413">
        <f t="shared" si="73"/>
        <v>1E-3</v>
      </c>
      <c r="AC68" s="413"/>
      <c r="AD68" s="413"/>
      <c r="AE68" s="424"/>
      <c r="AF68" s="413">
        <f t="shared" si="74"/>
        <v>0</v>
      </c>
      <c r="AG68" s="413"/>
      <c r="AH68" s="413"/>
      <c r="AI68" s="413"/>
      <c r="AJ68" s="413">
        <f t="shared" si="75"/>
        <v>0</v>
      </c>
      <c r="AK68" s="413"/>
      <c r="AL68" s="413"/>
      <c r="AM68" s="413"/>
      <c r="AN68" s="413">
        <f t="shared" si="80"/>
        <v>0</v>
      </c>
      <c r="AO68" s="413"/>
      <c r="AP68" s="413"/>
      <c r="AQ68" s="413"/>
      <c r="AR68" s="413">
        <f t="shared" si="76"/>
        <v>0</v>
      </c>
      <c r="AS68" s="413"/>
      <c r="AT68" s="413"/>
      <c r="AU68" s="413"/>
      <c r="AV68" s="413">
        <f t="shared" si="77"/>
        <v>0</v>
      </c>
      <c r="AW68" s="413"/>
      <c r="AX68" s="413"/>
      <c r="AY68" s="413"/>
      <c r="AZ68" s="413">
        <f t="shared" si="78"/>
        <v>0</v>
      </c>
      <c r="BA68" s="413"/>
      <c r="BB68" s="413"/>
      <c r="BC68" s="413"/>
      <c r="BD68" s="413">
        <f t="shared" si="79"/>
        <v>0</v>
      </c>
      <c r="BE68" s="413"/>
      <c r="BF68" s="413"/>
      <c r="BG68" s="413"/>
    </row>
    <row r="69" spans="2:59" ht="21" hidden="1">
      <c r="B69" s="148" t="s">
        <v>92</v>
      </c>
      <c r="C69" s="148"/>
      <c r="D69" s="414">
        <f>(AM37+AP37/60+AR37/3600)*PI()/180</f>
        <v>2.7192860003857096</v>
      </c>
      <c r="E69" s="414"/>
      <c r="F69" s="414"/>
      <c r="G69" s="414"/>
      <c r="H69" s="415">
        <f>ROUND($F$58*BC36/$BC$44,3)</f>
        <v>1E-3</v>
      </c>
      <c r="I69" s="415"/>
      <c r="J69" s="415"/>
      <c r="K69" s="415"/>
      <c r="L69" s="416">
        <f>$F$58*BC36/$BC$44</f>
        <v>5.6128360093160514E-4</v>
      </c>
      <c r="M69" s="417"/>
      <c r="N69" s="417"/>
      <c r="O69" s="418"/>
      <c r="P69" s="419">
        <f t="shared" si="71"/>
        <v>4.3871639906839489E-4</v>
      </c>
      <c r="Q69" s="419"/>
      <c r="R69" s="419"/>
      <c r="S69" s="419"/>
      <c r="T69" s="420">
        <f t="shared" si="81"/>
        <v>1</v>
      </c>
      <c r="U69" s="420"/>
      <c r="V69" s="420"/>
      <c r="W69" s="420"/>
      <c r="X69" s="421">
        <f t="shared" si="72"/>
        <v>2</v>
      </c>
      <c r="Y69" s="422"/>
      <c r="Z69" s="422"/>
      <c r="AA69" s="423"/>
      <c r="AB69" s="413">
        <f t="shared" si="73"/>
        <v>1E-3</v>
      </c>
      <c r="AC69" s="413"/>
      <c r="AD69" s="413"/>
      <c r="AE69" s="424"/>
      <c r="AF69" s="413">
        <f t="shared" si="74"/>
        <v>1E-3</v>
      </c>
      <c r="AG69" s="413"/>
      <c r="AH69" s="413"/>
      <c r="AI69" s="413"/>
      <c r="AJ69" s="413">
        <f t="shared" si="75"/>
        <v>1E-3</v>
      </c>
      <c r="AK69" s="413"/>
      <c r="AL69" s="413"/>
      <c r="AM69" s="413"/>
      <c r="AN69" s="413">
        <f t="shared" si="80"/>
        <v>1E-3</v>
      </c>
      <c r="AO69" s="413"/>
      <c r="AP69" s="413"/>
      <c r="AQ69" s="413"/>
      <c r="AR69" s="413">
        <f t="shared" si="76"/>
        <v>1E-3</v>
      </c>
      <c r="AS69" s="413"/>
      <c r="AT69" s="413"/>
      <c r="AU69" s="413"/>
      <c r="AV69" s="413">
        <f t="shared" si="77"/>
        <v>1E-3</v>
      </c>
      <c r="AW69" s="413"/>
      <c r="AX69" s="413"/>
      <c r="AY69" s="413"/>
      <c r="AZ69" s="413">
        <f t="shared" si="78"/>
        <v>1E-3</v>
      </c>
      <c r="BA69" s="413"/>
      <c r="BB69" s="413"/>
      <c r="BC69" s="413"/>
      <c r="BD69" s="413">
        <f t="shared" si="79"/>
        <v>1E-3</v>
      </c>
      <c r="BE69" s="413"/>
      <c r="BF69" s="413"/>
      <c r="BG69" s="413"/>
    </row>
    <row r="70" spans="2:59" ht="21" hidden="1">
      <c r="B70" s="148" t="s">
        <v>94</v>
      </c>
      <c r="C70" s="148"/>
      <c r="D70" s="414">
        <f>(AM41+AP41/60+AR41/3600)*PI()/180</f>
        <v>2.2303707955339869</v>
      </c>
      <c r="E70" s="414"/>
      <c r="F70" s="414"/>
      <c r="G70" s="414"/>
      <c r="H70" s="415">
        <f>ROUND($F$58*BC40/$BC$44,3)</f>
        <v>0</v>
      </c>
      <c r="I70" s="415"/>
      <c r="J70" s="415"/>
      <c r="K70" s="415"/>
      <c r="L70" s="416">
        <f>$F$58*BC40/$BC$44</f>
        <v>4.2324851503222399E-4</v>
      </c>
      <c r="M70" s="417"/>
      <c r="N70" s="417"/>
      <c r="O70" s="418"/>
      <c r="P70" s="419">
        <f t="shared" si="71"/>
        <v>4.2324851503222399E-4</v>
      </c>
      <c r="Q70" s="419"/>
      <c r="R70" s="419"/>
      <c r="S70" s="419"/>
      <c r="T70" s="420">
        <f t="shared" si="81"/>
        <v>0</v>
      </c>
      <c r="U70" s="420"/>
      <c r="V70" s="420"/>
      <c r="W70" s="420"/>
      <c r="X70" s="421">
        <f t="shared" si="72"/>
        <v>0</v>
      </c>
      <c r="Y70" s="422"/>
      <c r="Z70" s="422"/>
      <c r="AA70" s="423"/>
      <c r="AB70" s="413">
        <f t="shared" si="73"/>
        <v>0</v>
      </c>
      <c r="AC70" s="413"/>
      <c r="AD70" s="413"/>
      <c r="AE70" s="424"/>
      <c r="AF70" s="413">
        <f t="shared" si="74"/>
        <v>0</v>
      </c>
      <c r="AG70" s="413"/>
      <c r="AH70" s="413"/>
      <c r="AI70" s="413"/>
      <c r="AJ70" s="413">
        <f>IF($AF$72=0,AF70,IF(AND($X70=1,RANK($P70,$P$63:$S$70,0)=3),$H70+0.001,IF(AND($X70=2,RANK($P70,$P$63:$S$70,0)=3),$H70-0.001,IF(AND($X70=3,RANK($P70,$P$63:$S$70,0)=3),$H70+0.001,IF(AND($X70=4,RANK($P70,$P$63:$S$70,0)=3),$H70-0.001,IF(AND($X70=5,RANK($P70,$P$63:$S$70,0)=3),$H70+0.001,IF(AND($X70=6,RANK($P70,$P$63:$S$70,0)=3),$H70-0.001,IF(AND($X70=7,RANK($P70,$P$63:$S$70,0)=3),$H70+0.001,AF70))))))))</f>
        <v>0</v>
      </c>
      <c r="AK70" s="413"/>
      <c r="AL70" s="413"/>
      <c r="AM70" s="413"/>
      <c r="AN70" s="413">
        <f t="shared" si="80"/>
        <v>0</v>
      </c>
      <c r="AO70" s="413"/>
      <c r="AP70" s="413"/>
      <c r="AQ70" s="413"/>
      <c r="AR70" s="413">
        <f t="shared" si="76"/>
        <v>0</v>
      </c>
      <c r="AS70" s="413"/>
      <c r="AT70" s="413"/>
      <c r="AU70" s="413"/>
      <c r="AV70" s="413">
        <f t="shared" si="77"/>
        <v>0</v>
      </c>
      <c r="AW70" s="413"/>
      <c r="AX70" s="413"/>
      <c r="AY70" s="413"/>
      <c r="AZ70" s="413">
        <f t="shared" si="78"/>
        <v>0</v>
      </c>
      <c r="BA70" s="413"/>
      <c r="BB70" s="413"/>
      <c r="BC70" s="413"/>
      <c r="BD70" s="413">
        <f t="shared" si="79"/>
        <v>0</v>
      </c>
      <c r="BE70" s="413"/>
      <c r="BF70" s="413"/>
      <c r="BG70" s="413"/>
    </row>
    <row r="71" spans="2:59" ht="21" hidden="1">
      <c r="H71" s="415">
        <f>ROUND(SUM(H63:K70),3)</f>
        <v>7.0000000000000001E-3</v>
      </c>
      <c r="I71" s="415"/>
      <c r="J71" s="415"/>
      <c r="K71" s="415"/>
      <c r="AB71" s="413">
        <f>ROUND(SUM(AB63:AE70),3)</f>
        <v>6.0000000000000001E-3</v>
      </c>
      <c r="AC71" s="413"/>
      <c r="AD71" s="413"/>
      <c r="AE71" s="424"/>
      <c r="AF71" s="413">
        <f>ROUND(SUM(AF63:AI70),3)</f>
        <v>5.0000000000000001E-3</v>
      </c>
      <c r="AG71" s="413"/>
      <c r="AH71" s="413"/>
      <c r="AI71" s="413"/>
      <c r="AJ71" s="413">
        <f>ROUND(SUM(AJ63:AM70),3)</f>
        <v>5.0000000000000001E-3</v>
      </c>
      <c r="AK71" s="413"/>
      <c r="AL71" s="413"/>
      <c r="AM71" s="413"/>
      <c r="AN71" s="413">
        <f>ROUND(SUM(AN63:AQ70),3)</f>
        <v>5.0000000000000001E-3</v>
      </c>
      <c r="AO71" s="413"/>
      <c r="AP71" s="413"/>
      <c r="AQ71" s="413"/>
      <c r="AR71" s="413">
        <f>ROUND(SUM(AR63:AU70),3)</f>
        <v>5.0000000000000001E-3</v>
      </c>
      <c r="AS71" s="413"/>
      <c r="AT71" s="413"/>
      <c r="AU71" s="413"/>
      <c r="AV71" s="413">
        <f>ROUND(SUM(AV63:AY70),3)</f>
        <v>5.0000000000000001E-3</v>
      </c>
      <c r="AW71" s="413"/>
      <c r="AX71" s="413"/>
      <c r="AY71" s="413"/>
      <c r="AZ71" s="413">
        <f>ROUND(SUM(AZ63:BC70),3)</f>
        <v>5.0000000000000001E-3</v>
      </c>
      <c r="BA71" s="413"/>
      <c r="BB71" s="413"/>
      <c r="BC71" s="413"/>
      <c r="BD71" s="413">
        <f>ROUND(SUM(BD63:BG70),3)</f>
        <v>5.0000000000000001E-3</v>
      </c>
      <c r="BE71" s="413"/>
      <c r="BF71" s="413"/>
      <c r="BG71" s="413"/>
    </row>
    <row r="72" spans="2:59" ht="21" hidden="1">
      <c r="G72" s="45"/>
      <c r="H72" s="425">
        <f>ROUND(F58-H71,3)</f>
        <v>-2E-3</v>
      </c>
      <c r="I72" s="425"/>
      <c r="J72" s="425"/>
      <c r="K72" s="425"/>
      <c r="AA72" s="46"/>
      <c r="AB72" s="413">
        <f>ROUND(F58-AB71,3)</f>
        <v>-1E-3</v>
      </c>
      <c r="AC72" s="413"/>
      <c r="AD72" s="413"/>
      <c r="AE72" s="413"/>
      <c r="AF72" s="413">
        <f>ROUND(F58-AF71,3)</f>
        <v>0</v>
      </c>
      <c r="AG72" s="413"/>
      <c r="AH72" s="413"/>
      <c r="AI72" s="413"/>
      <c r="AJ72" s="413">
        <f>ROUND(F58-AJ71,3)</f>
        <v>0</v>
      </c>
      <c r="AK72" s="413"/>
      <c r="AL72" s="413"/>
      <c r="AM72" s="413"/>
      <c r="AN72" s="413">
        <f>ROUND(F58-AN71,3)</f>
        <v>0</v>
      </c>
      <c r="AO72" s="413"/>
      <c r="AP72" s="413"/>
      <c r="AQ72" s="413"/>
      <c r="AR72" s="413">
        <f>ROUND(F58-AR71,3)</f>
        <v>0</v>
      </c>
      <c r="AS72" s="413"/>
      <c r="AT72" s="413"/>
      <c r="AU72" s="413"/>
      <c r="AV72" s="413">
        <f>ROUND(F58-AV71,3)</f>
        <v>0</v>
      </c>
      <c r="AW72" s="413"/>
      <c r="AX72" s="413"/>
      <c r="AY72" s="413"/>
      <c r="AZ72" s="413">
        <f>ROUND(F58-AZ71,3)</f>
        <v>0</v>
      </c>
      <c r="BA72" s="413"/>
      <c r="BB72" s="413"/>
      <c r="BC72" s="413"/>
      <c r="BD72" s="413">
        <f>ROUND(F58-BD71,3)</f>
        <v>0</v>
      </c>
      <c r="BE72" s="413"/>
      <c r="BF72" s="413"/>
      <c r="BG72" s="413"/>
    </row>
    <row r="73" spans="2:59" hidden="1"/>
    <row r="74" spans="2:59" hidden="1"/>
    <row r="75" spans="2:59" hidden="1">
      <c r="H75" s="43"/>
      <c r="I75" s="43"/>
      <c r="J75" s="43"/>
      <c r="K75" s="43"/>
      <c r="L75" s="43"/>
      <c r="M75" s="43"/>
      <c r="N75" s="43"/>
      <c r="O75" s="42"/>
      <c r="T75" s="42"/>
      <c r="U75" s="42"/>
      <c r="V75" s="42"/>
      <c r="W75" s="42"/>
      <c r="X75" s="42"/>
      <c r="Y75" s="42"/>
      <c r="Z75" s="42"/>
      <c r="AA75" s="42"/>
    </row>
    <row r="76" spans="2:59" ht="21" hidden="1">
      <c r="H76" s="43"/>
      <c r="I76" s="43"/>
      <c r="J76" s="43"/>
      <c r="K76" s="43"/>
      <c r="L76" s="43"/>
      <c r="M76" s="43"/>
      <c r="N76" s="43"/>
      <c r="O76" s="42"/>
      <c r="P76" s="44" t="s">
        <v>122</v>
      </c>
      <c r="Q76" s="2"/>
      <c r="R76" s="2"/>
      <c r="S76" s="2"/>
      <c r="T76" s="42"/>
      <c r="U76" s="42"/>
      <c r="V76" s="42"/>
      <c r="W76" s="42"/>
      <c r="X76" s="42"/>
      <c r="Y76" s="42"/>
      <c r="Z76" s="42"/>
      <c r="AA76" s="42"/>
      <c r="AB76" s="42">
        <v>1</v>
      </c>
      <c r="AC76" s="42"/>
      <c r="AD76" s="42"/>
      <c r="AF76" s="42">
        <v>2</v>
      </c>
      <c r="AG76" s="42"/>
      <c r="AH76" s="42"/>
      <c r="AI76" s="42"/>
      <c r="AJ76">
        <v>3</v>
      </c>
      <c r="AN76">
        <v>4</v>
      </c>
      <c r="AR76">
        <v>5</v>
      </c>
      <c r="AV76">
        <v>6</v>
      </c>
      <c r="AZ76">
        <v>7</v>
      </c>
      <c r="BD76">
        <v>8</v>
      </c>
    </row>
    <row r="77" spans="2:59" ht="21" hidden="1">
      <c r="H77" s="415">
        <f>ROUND($L$58*BC12/$BC$44,3)</f>
        <v>-1E-3</v>
      </c>
      <c r="I77" s="415"/>
      <c r="J77" s="415"/>
      <c r="K77" s="415"/>
      <c r="L77" s="419">
        <f>$L$58*BC12/$BC$44</f>
        <v>-5.650922107229224E-4</v>
      </c>
      <c r="M77" s="419"/>
      <c r="N77" s="419"/>
      <c r="O77" s="419"/>
      <c r="P77" s="419">
        <f t="shared" ref="P77:P84" si="82">ABS(H77-L77)</f>
        <v>4.3490778927707762E-4</v>
      </c>
      <c r="Q77" s="419"/>
      <c r="R77" s="419"/>
      <c r="S77" s="419"/>
      <c r="T77" s="420">
        <f>IF(H77-L77&gt;=0,1,0)</f>
        <v>0</v>
      </c>
      <c r="U77" s="420"/>
      <c r="V77" s="420"/>
      <c r="W77" s="420"/>
      <c r="X77" s="420">
        <f>IF(AND($L$58&gt;=0,$H$86&gt;=0,H77-L77&lt;0),1,IF(AND($L$58&gt;=0,$H$86&lt;0,H77-L77&gt;=0),2,IF(AND($L$58&lt;0,$H$86&gt;=0,H77-L77&lt;0),3,IF(AND($L$58&lt;0,$H$86&lt;0,H77-L77&gt;=0),4,IF(AND($L$58&lt;0,$H$86&lt;0,H77-L77&gt;=0),5,IF(AND($L$58&lt;0,$H$86&lt;0,H77-L77&gt;=0),6,IF(AND($L$58&lt;0,$H$86&lt;0,H77-L77&gt;=0),7,0)))))))</f>
        <v>0</v>
      </c>
      <c r="Y77" s="420"/>
      <c r="Z77" s="420"/>
      <c r="AA77" s="420"/>
      <c r="AB77" s="413">
        <f>IF($H$86=0,H77,IF(AND($X77=1,RANK($P77,$P$77:$S$84,0)=1),$H77+0.001,IF(AND($X77=2,RANK($P77,$P$77:$S$84,0)=1),$H77-0.001,IF(AND($X77=3,RANK($P77,$P$77:$S$84,0)=1),$H77+0.001,IF(AND($X77=4,RANK($P77,$P$77:$S$84,0)=1),$H77-0.001,IF(AND($X77=5,RANK($P77,$P$77:$S$84,0)=1),$H77+0.001,IF(AND($X77=6,RANK($P77,$P$77:$S$84,0)=1),$H77-0.001,IF(AND($X77=7,RANK($P77,$P$77:$S$84,0)=1),$H77+0.001,H77))))))))</f>
        <v>-1E-3</v>
      </c>
      <c r="AC77" s="413"/>
      <c r="AD77" s="413"/>
      <c r="AE77" s="424"/>
      <c r="AF77" s="413">
        <f>IF($AB$86=0,AB77,IF(AND($X77=1,RANK($P77,$P$77:$S$84,0)=2),$H77+0.001,IF(AND($X77=2,RANK($P77,$P$77:$S$84,0)=2),$H77-0.001,IF(AND($X77=3,RANK($P77,$P$77:$S$84,0)=2),$H77+0.001,IF(AND($X77=4,RANK($P77,$P$77:$S$84,0)=2),$H77-0.001,IF(AND($X77=5,RANK($P77,$P$77:$S$84,0)=2),$H77+0.001,IF(AND($X77=6,RANK($P77,$P$77:$S$84,0)=2),$H77-0.001,IF(AND($X77=7,RANK($P77,$P$77:$S$84,0)=2),$H77+0.001,AB77))))))))</f>
        <v>-1E-3</v>
      </c>
      <c r="AG77" s="413"/>
      <c r="AH77" s="413"/>
      <c r="AI77" s="413"/>
      <c r="AJ77" s="413">
        <f>IF($AF$86=0,AF77,IF(AND($X77=1,RANK($P77,$P$77:$S$84,0)=3),$H77+0.001,IF(AND($X77=2,RANK($P77,$P$77:$S$84,0)=3),$H77-0.001,IF(AND($X77=3,RANK($P77,$P$77:$S$84,0)=3),$H77+0.001,IF(AND($X77=4,RANK($P77,$P$77:$S$84,0)=3),$H77-0.001,IF(AND($X77=5,RANK($P77,$P$77:$S$84,0)=3),$H77+0.001,IF(AND($X77=6,RANK($P77,$P$77:$S$84,0)=3),$H77-0.001,IF(AND($X77=7,RANK($P77,$P$77:$S$84,0)=3),$H77+0.001,AF77))))))))</f>
        <v>-1E-3</v>
      </c>
      <c r="AK77" s="413"/>
      <c r="AL77" s="413"/>
      <c r="AM77" s="413"/>
      <c r="AN77" s="413">
        <f>IF($AJ$86=0,AJ77,IF(AND($X77=1,RANK($P77,$P$77:$S$84,0)=4),$H77+0.001,IF(AND($X77=2,RANK($P77,$P$77:$S$84,0)=4),$H77-0.001,IF(AND($X77=3,RANK($P77,$P$77:$S$84,0)=4),$H77+0.001,IF(AND($X77=4,RANK($P77,$P$77:$S$84,0)=4),$H77-0.001,IF(AND($X77=5,RANK($P77,$P$77:$S$84,0)=4),$H77+0.001,IF(AND($X77=6,RANK($P77,$P$77:$S$84,0)=4),$H77-0.001,IF(AND($X77=7,RANK($P77,$P$77:$S$84,0)=4),$H77+0.001,AJ77))))))))</f>
        <v>-1E-3</v>
      </c>
      <c r="AO77" s="413"/>
      <c r="AP77" s="413"/>
      <c r="AQ77" s="413"/>
      <c r="AR77" s="413">
        <f>IF($AN$86=0,AN77,IF(AND($X77=1,RANK($P77,$P$77:$S$84,0)=5),$H77+0.001,IF(AND($X77=2,RANK($P77,$P$77:$S$84,0)=5),$H77-0.001,IF(AND($X77=3,RANK($P77,$P$77:$S$84,0)=5),$H77+0.001,IF(AND($X77=4,RANK($P77,$P$77:$S$84,0)=5),$H77-0.001,IF(AND($X77=5,RANK($P77,$P$77:$S$84,0)=5),$H77+0.001,IF(AND($X77=6,RANK($P77,$P$77:$S$84,0)=5),$H77-0.001,IF(AND($X77=7,RANK($P77,$P$77:$S$84,0)=5),$H77+0.001,AN77))))))))</f>
        <v>-1E-3</v>
      </c>
      <c r="AS77" s="413"/>
      <c r="AT77" s="413"/>
      <c r="AU77" s="413"/>
      <c r="AV77" s="413">
        <f>IF($AR$86=0,AR77,IF(AND($X77=1,RANK($P77,$P$77:$S$84,0)=6),$H77+0.001,IF(AND($X77=2,RANK($P77,$P$77:$S$84,0)=6),$H77-0.001,IF(AND($X77=3,RANK($P77,$P$77:$S$84,0)=6),$H77+0.001,IF(AND($X77=4,RANK($P77,$P$77:$S$84,0)=6),$H77-0.001,IF(AND($X77=5,RANK($P77,$P$77:$S$84,0)=6),$H77+0.001,IF(AND($X77=6,RANK($P77,$P$77:$S$84,0)=6),$H77-0.001,IF(AND($X77=7,RANK($P77,$P$77:$S$84,0)=6),$H77+0.001,AR77))))))))</f>
        <v>-1E-3</v>
      </c>
      <c r="AW77" s="413"/>
      <c r="AX77" s="413"/>
      <c r="AY77" s="413"/>
      <c r="AZ77" s="413">
        <f>IF($AV$86=0,AV77,IF(AND($X77=1,RANK($P77,$P$77:$S$84,0)=7),$H77+0.001,IF(AND($X77=2,RANK($P77,$P$77:$S$84,0)=7),$H77-0.001,IF(AND($X77=3,RANK($P77,$P$77:$S$84,0)=7),$H77+0.001,IF(AND($X77=4,RANK($P77,$P$77:$S$84,0)=7),$H77-0.001,IF(AND($X77=5,RANK($P77,$P$77:$S$84,0)=7),$H77+0.001,IF(AND($X77=6,RANK($P77,$P$77:$S$84,0)=7),$H77-0.001,IF(AND($X77=7,RANK($P77,$P$77:$S$84,0)=7),$H77+0.001,AV77))))))))</f>
        <v>-1E-3</v>
      </c>
      <c r="BA77" s="413"/>
      <c r="BB77" s="413"/>
      <c r="BC77" s="413"/>
      <c r="BD77" s="413">
        <f>IF($AZ$86=0,AZ77,IF(AND($X77=1,RANK($P77,$P$77:$S$84,0)=8),$H77+0.001,IF(AND($X77=2,RANK($P77,$P$77:$S$84,0)=8),$H77-0.001,IF(AND($X77=3,RANK($P77,$P$77:$S$84,0)=8),$H77+0.001,IF(AND($X77=4,RANK($P77,$P$77:$S$84,0)=8),$H77-0.001,IF(AND($X77=5,RANK($P77,$P$77:$S$84,0)=8),$H77+0.001,IF(AND($X77=6,RANK($P77,$P$77:$S$84,0)=8),$H77-0.001,IF(AND($X77=7,RANK($P77,$P$77:$S$84,0)=8),$H77+0.001,AZ77))))))))</f>
        <v>-1E-3</v>
      </c>
      <c r="BE77" s="413"/>
      <c r="BF77" s="413"/>
      <c r="BG77" s="413"/>
    </row>
    <row r="78" spans="2:59" ht="21" hidden="1">
      <c r="H78" s="415">
        <f>ROUND($L$58*BC16/$BC$44,3)</f>
        <v>0</v>
      </c>
      <c r="I78" s="415"/>
      <c r="J78" s="415"/>
      <c r="K78" s="415"/>
      <c r="L78" s="419">
        <f>$L$58*BC16/$BC$44</f>
        <v>-3.4040152517315116E-4</v>
      </c>
      <c r="M78" s="419"/>
      <c r="N78" s="419"/>
      <c r="O78" s="419"/>
      <c r="P78" s="419">
        <f t="shared" si="82"/>
        <v>3.4040152517315116E-4</v>
      </c>
      <c r="Q78" s="419"/>
      <c r="R78" s="419"/>
      <c r="S78" s="419"/>
      <c r="T78" s="420">
        <f t="shared" ref="T78:T84" si="83">IF(H78-L78&gt;=0,1,0)</f>
        <v>1</v>
      </c>
      <c r="U78" s="420"/>
      <c r="V78" s="420"/>
      <c r="W78" s="420"/>
      <c r="X78" s="420">
        <f t="shared" ref="X78:X84" si="84">IF(AND($L$58&gt;=0,$H$86&gt;=0,H78-L78&lt;0),1,IF(AND($L$58&gt;=0,$H$86&lt;0,H78-L78&gt;=0),2,IF(AND($L$58&lt;0,$H$86&gt;=0,H78-L78&lt;0),3,IF(AND($L$58&lt;0,$H$86&lt;0,H78-L78&gt;=0),4,IF(AND($L$58&lt;0,$H$86&lt;0,H78-L78&gt;=0),5,IF(AND($L$58&lt;0,$H$86&lt;0,H78-L78&gt;=0),6,IF(AND($L$58&lt;0,$H$86&lt;0,H78-L78&gt;=0),7,0)))))))</f>
        <v>4</v>
      </c>
      <c r="Y78" s="420"/>
      <c r="Z78" s="420"/>
      <c r="AA78" s="420"/>
      <c r="AB78" s="424">
        <f>IF($H$86=0,H78,IF(AND($X78=1,RANK($P78,$P$77:$S$84,0)=1),$H78+0.001,IF(AND($X78=2,RANK($P78,$P$77:$S$84,0)=1),$H78-0.001,IF(AND($X78=3,RANK($P78,$P$77:$S$84,0)=1),$H78+0.001,IF(AND($X78=4,RANK($P78,$P$77:$S$84,0)=1),$H78-0.001,IF(AND($X78=5,RANK($P78,$P$77:$S$84,0)=1),$H78+0.001,IF(AND($X78=6,RANK($P78,$P$77:$S$84,0)=1),$H78-0.001,IF(AND($X78=7,RANK($P78,$P$77:$S$84,0)=1),$H78+0.001,H78))))))))</f>
        <v>0</v>
      </c>
      <c r="AC78" s="426"/>
      <c r="AD78" s="426"/>
      <c r="AE78" s="427"/>
      <c r="AF78" s="413">
        <f t="shared" ref="AF78:AF84" si="85">IF($AB$86=0,AB78,IF(AND($X78=1,RANK($P78,$P$77:$S$84,0)=2),$H78+0.001,IF(AND($X78=2,RANK($P78,$P$77:$S$84,0)=2),$H78-0.001,IF(AND($X78=3,RANK($P78,$P$77:$S$84,0)=2),$H78+0.001,IF(AND($X78=4,RANK($P78,$P$77:$S$84,0)=2),$H78-0.001,IF(AND($X78=5,RANK($P78,$P$77:$S$84,0)=2),$H78+0.001,IF(AND($X78=6,RANK($P78,$P$77:$S$84,0)=2),$H78-0.001,IF(AND($X78=7,RANK($P78,$P$77:$S$84,0)=2),$H78+0.001,AB78))))))))</f>
        <v>0</v>
      </c>
      <c r="AG78" s="413"/>
      <c r="AH78" s="413"/>
      <c r="AI78" s="413"/>
      <c r="AJ78" s="413">
        <f t="shared" ref="AJ78:AJ84" si="86">IF($AF$86=0,AF78,IF(AND($X78=1,RANK($P78,$P$77:$S$84,0)=3),$H78+0.001,IF(AND($X78=2,RANK($P78,$P$77:$S$84,0)=3),$H78-0.001,IF(AND($X78=3,RANK($P78,$P$77:$S$84,0)=3),$H78+0.001,IF(AND($X78=4,RANK($P78,$P$77:$S$84,0)=3),$H78-0.001,IF(AND($X78=5,RANK($P78,$P$77:$S$84,0)=3),$H78+0.001,IF(AND($X78=6,RANK($P78,$P$77:$S$84,0)=3),$H78-0.001,IF(AND($X78=7,RANK($P78,$P$77:$S$84,0)=3),$H78+0.001,AF78))))))))</f>
        <v>0</v>
      </c>
      <c r="AK78" s="413"/>
      <c r="AL78" s="413"/>
      <c r="AM78" s="413"/>
      <c r="AN78" s="413">
        <f t="shared" ref="AN78:AN84" si="87">IF($AJ$86=0,AJ78,IF(AND($X78=1,RANK($P78,$P$77:$S$84,0)=4),$H78+0.001,IF(AND($X78=2,RANK($P78,$P$77:$S$84,0)=4),$H78-0.001,IF(AND($X78=3,RANK($P78,$P$77:$S$84,0)=4),$H78+0.001,IF(AND($X78=4,RANK($P78,$P$77:$S$84,0)=4),$H78-0.001,IF(AND($X78=5,RANK($P78,$P$77:$S$84,0)=4),$H78+0.001,IF(AND($X78=6,RANK($P78,$P$77:$S$84,0)=4),$H78-0.001,IF(AND($X78=7,RANK($P78,$P$77:$S$84,0)=4),$H78+0.001,AJ78))))))))</f>
        <v>0</v>
      </c>
      <c r="AO78" s="413"/>
      <c r="AP78" s="413"/>
      <c r="AQ78" s="413"/>
      <c r="AR78" s="413">
        <f t="shared" ref="AR78:AR84" si="88">IF($AN$86=0,AN78,IF(AND($X78=1,RANK($P78,$P$77:$S$84,0)=5),$H78+0.001,IF(AND($X78=2,RANK($P78,$P$77:$S$84,0)=5),$H78-0.001,IF(AND($X78=3,RANK($P78,$P$77:$S$84,0)=5),$H78+0.001,IF(AND($X78=4,RANK($P78,$P$77:$S$84,0)=5),$H78-0.001,IF(AND($X78=5,RANK($P78,$P$77:$S$84,0)=5),$H78+0.001,IF(AND($X78=6,RANK($P78,$P$77:$S$84,0)=5),$H78-0.001,IF(AND($X78=7,RANK($P78,$P$77:$S$84,0)=5),$H78+0.001,AN78))))))))</f>
        <v>0</v>
      </c>
      <c r="AS78" s="413"/>
      <c r="AT78" s="413"/>
      <c r="AU78" s="413"/>
      <c r="AV78" s="413">
        <f t="shared" ref="AV78:AV84" si="89">IF($AR$86=0,AR78,IF(AND($X78=1,RANK($P78,$P$77:$S$84,0)=6),$H78+0.001,IF(AND($X78=2,RANK($P78,$P$77:$S$84,0)=6),$H78-0.001,IF(AND($X78=3,RANK($P78,$P$77:$S$84,0)=6),$H78+0.001,IF(AND($X78=4,RANK($P78,$P$77:$S$84,0)=6),$H78-0.001,IF(AND($X78=5,RANK($P78,$P$77:$S$84,0)=6),$H78+0.001,IF(AND($X78=6,RANK($P78,$P$77:$S$84,0)=6),$H78-0.001,IF(AND($X78=7,RANK($P78,$P$77:$S$84,0)=6),$H78+0.001,AR78))))))))</f>
        <v>0</v>
      </c>
      <c r="AW78" s="413"/>
      <c r="AX78" s="413"/>
      <c r="AY78" s="413"/>
      <c r="AZ78" s="413">
        <f t="shared" ref="AZ78:AZ84" si="90">IF($AV$86=0,AV78,IF(AND($X78=1,RANK($P78,$P$77:$S$84,0)=7),$H78+0.001,IF(AND($X78=2,RANK($P78,$P$77:$S$84,0)=7),$H78-0.001,IF(AND($X78=3,RANK($P78,$P$77:$S$84,0)=7),$H78+0.001,IF(AND($X78=4,RANK($P78,$P$77:$S$84,0)=7),$H78-0.001,IF(AND($X78=5,RANK($P78,$P$77:$S$84,0)=7),$H78+0.001,IF(AND($X78=6,RANK($P78,$P$77:$S$84,0)=7),$H78-0.001,IF(AND($X78=7,RANK($P78,$P$77:$S$84,0)=7),$H78+0.001,AV78))))))))</f>
        <v>0</v>
      </c>
      <c r="BA78" s="413"/>
      <c r="BB78" s="413"/>
      <c r="BC78" s="413"/>
      <c r="BD78" s="413">
        <f t="shared" ref="BD78:BD84" si="91">IF($AZ$86=0,AZ78,IF(AND($X78=1,RANK($P78,$P$77:$S$84,0)=8),$H78+0.001,IF(AND($X78=2,RANK($P78,$P$77:$S$84,0)=8),$H78-0.001,IF(AND($X78=3,RANK($P78,$P$77:$S$84,0)=8),$H78+0.001,IF(AND($X78=4,RANK($P78,$P$77:$S$84,0)=8),$H78-0.001,IF(AND($X78=5,RANK($P78,$P$77:$S$84,0)=8),$H78+0.001,IF(AND($X78=6,RANK($P78,$P$77:$S$84,0)=8),$H78-0.001,IF(AND($X78=7,RANK($P78,$P$77:$S$84,0)=8),$H78+0.001,AZ78))))))))</f>
        <v>0</v>
      </c>
      <c r="BE78" s="413"/>
      <c r="BF78" s="413"/>
      <c r="BG78" s="413"/>
    </row>
    <row r="79" spans="2:59" ht="21" hidden="1">
      <c r="H79" s="415">
        <f>ROUND($L$58*BC20/$BC$44,3)</f>
        <v>0</v>
      </c>
      <c r="I79" s="415"/>
      <c r="J79" s="415"/>
      <c r="K79" s="415"/>
      <c r="L79" s="419">
        <f>$L$58*BC20/$BC$44</f>
        <v>-4.7652582159626221E-4</v>
      </c>
      <c r="M79" s="419"/>
      <c r="N79" s="419"/>
      <c r="O79" s="419"/>
      <c r="P79" s="419">
        <f t="shared" si="82"/>
        <v>4.7652582159626221E-4</v>
      </c>
      <c r="Q79" s="419"/>
      <c r="R79" s="419"/>
      <c r="S79" s="419"/>
      <c r="T79" s="420">
        <f t="shared" si="83"/>
        <v>1</v>
      </c>
      <c r="U79" s="420"/>
      <c r="V79" s="420"/>
      <c r="W79" s="420"/>
      <c r="X79" s="420">
        <f t="shared" si="84"/>
        <v>4</v>
      </c>
      <c r="Y79" s="420"/>
      <c r="Z79" s="420"/>
      <c r="AA79" s="420"/>
      <c r="AB79" s="424">
        <f t="shared" ref="AB79:AB84" si="92">IF($H$86=0,H79,IF(AND($X79=1,RANK($P79,$P$77:$S$84,0)=1),$H79+0.001,IF(AND($X79=2,RANK($P79,$P$77:$S$84,0)=1),$H79-0.001,IF(AND($X79=3,RANK($P79,$P$77:$S$84,0)=1),$H79+0.001,IF(AND($X79=4,RANK($P79,$P$77:$S$84,0)=1),$H79-0.001,IF(AND($X79=5,RANK($P79,$P$77:$S$84,0)=1),$H79+0.001,IF(AND($X79=6,RANK($P79,$P$77:$S$84,0)=1),$H79-0.001,IF(AND($X79=7,RANK($P79,$P$77:$S$84,0)=1),$H79+0.001,H79))))))))</f>
        <v>-1E-3</v>
      </c>
      <c r="AC79" s="426"/>
      <c r="AD79" s="426"/>
      <c r="AE79" s="427"/>
      <c r="AF79" s="413">
        <f t="shared" si="85"/>
        <v>-1E-3</v>
      </c>
      <c r="AG79" s="413"/>
      <c r="AH79" s="413"/>
      <c r="AI79" s="413"/>
      <c r="AJ79" s="413">
        <f t="shared" si="86"/>
        <v>-1E-3</v>
      </c>
      <c r="AK79" s="413"/>
      <c r="AL79" s="413"/>
      <c r="AM79" s="413"/>
      <c r="AN79" s="413">
        <f t="shared" si="87"/>
        <v>-1E-3</v>
      </c>
      <c r="AO79" s="413"/>
      <c r="AP79" s="413"/>
      <c r="AQ79" s="413"/>
      <c r="AR79" s="413">
        <f t="shared" si="88"/>
        <v>-1E-3</v>
      </c>
      <c r="AS79" s="413"/>
      <c r="AT79" s="413"/>
      <c r="AU79" s="413"/>
      <c r="AV79" s="413">
        <f t="shared" si="89"/>
        <v>-1E-3</v>
      </c>
      <c r="AW79" s="413"/>
      <c r="AX79" s="413"/>
      <c r="AY79" s="413"/>
      <c r="AZ79" s="413">
        <f t="shared" si="90"/>
        <v>-1E-3</v>
      </c>
      <c r="BA79" s="413"/>
      <c r="BB79" s="413"/>
      <c r="BC79" s="413"/>
      <c r="BD79" s="413">
        <f t="shared" si="91"/>
        <v>-1E-3</v>
      </c>
      <c r="BE79" s="413"/>
      <c r="BF79" s="413"/>
      <c r="BG79" s="413"/>
    </row>
    <row r="80" spans="2:59" ht="21" hidden="1">
      <c r="H80" s="415">
        <f>ROUND($L$58*BC24/$BC$44,3)</f>
        <v>0</v>
      </c>
      <c r="I80" s="415"/>
      <c r="J80" s="415"/>
      <c r="K80" s="415"/>
      <c r="L80" s="419">
        <f>$L$58*BC24/$BC$44</f>
        <v>-3.0797862682542087E-4</v>
      </c>
      <c r="M80" s="419"/>
      <c r="N80" s="419"/>
      <c r="O80" s="419"/>
      <c r="P80" s="419">
        <f t="shared" si="82"/>
        <v>3.0797862682542087E-4</v>
      </c>
      <c r="Q80" s="419"/>
      <c r="R80" s="419"/>
      <c r="S80" s="419"/>
      <c r="T80" s="420">
        <f t="shared" si="83"/>
        <v>1</v>
      </c>
      <c r="U80" s="420"/>
      <c r="V80" s="420"/>
      <c r="W80" s="420"/>
      <c r="X80" s="420">
        <f t="shared" si="84"/>
        <v>4</v>
      </c>
      <c r="Y80" s="420"/>
      <c r="Z80" s="420"/>
      <c r="AA80" s="420"/>
      <c r="AB80" s="424">
        <f t="shared" si="92"/>
        <v>0</v>
      </c>
      <c r="AC80" s="426"/>
      <c r="AD80" s="426"/>
      <c r="AE80" s="427"/>
      <c r="AF80" s="413">
        <f t="shared" si="85"/>
        <v>0</v>
      </c>
      <c r="AG80" s="413"/>
      <c r="AH80" s="413"/>
      <c r="AI80" s="413"/>
      <c r="AJ80" s="413">
        <f t="shared" si="86"/>
        <v>0</v>
      </c>
      <c r="AK80" s="413"/>
      <c r="AL80" s="413"/>
      <c r="AM80" s="413"/>
      <c r="AN80" s="413">
        <f t="shared" si="87"/>
        <v>0</v>
      </c>
      <c r="AO80" s="413"/>
      <c r="AP80" s="413"/>
      <c r="AQ80" s="413"/>
      <c r="AR80" s="413">
        <f t="shared" si="88"/>
        <v>0</v>
      </c>
      <c r="AS80" s="413"/>
      <c r="AT80" s="413"/>
      <c r="AU80" s="413"/>
      <c r="AV80" s="413">
        <f t="shared" si="89"/>
        <v>0</v>
      </c>
      <c r="AW80" s="413"/>
      <c r="AX80" s="413"/>
      <c r="AY80" s="413"/>
      <c r="AZ80" s="413">
        <f t="shared" si="90"/>
        <v>0</v>
      </c>
      <c r="BA80" s="413"/>
      <c r="BB80" s="413"/>
      <c r="BC80" s="413"/>
      <c r="BD80" s="413">
        <f t="shared" si="91"/>
        <v>0</v>
      </c>
      <c r="BE80" s="413"/>
      <c r="BF80" s="413"/>
      <c r="BG80" s="413"/>
    </row>
    <row r="81" spans="8:59" ht="21" hidden="1">
      <c r="H81" s="415">
        <f>ROUND($L$58*BC28/$BC$44,3)</f>
        <v>0</v>
      </c>
      <c r="I81" s="415"/>
      <c r="J81" s="415"/>
      <c r="K81" s="415"/>
      <c r="L81" s="419">
        <f>$L$58*BC28/$BC$44</f>
        <v>-4.0649236116516467E-4</v>
      </c>
      <c r="M81" s="419"/>
      <c r="N81" s="419"/>
      <c r="O81" s="419"/>
      <c r="P81" s="419">
        <f t="shared" si="82"/>
        <v>4.0649236116516467E-4</v>
      </c>
      <c r="Q81" s="419"/>
      <c r="R81" s="419"/>
      <c r="S81" s="419"/>
      <c r="T81" s="420">
        <f t="shared" si="83"/>
        <v>1</v>
      </c>
      <c r="U81" s="420"/>
      <c r="V81" s="420"/>
      <c r="W81" s="420"/>
      <c r="X81" s="420">
        <f t="shared" si="84"/>
        <v>4</v>
      </c>
      <c r="Y81" s="420"/>
      <c r="Z81" s="420"/>
      <c r="AA81" s="420"/>
      <c r="AB81" s="424">
        <f t="shared" si="92"/>
        <v>0</v>
      </c>
      <c r="AC81" s="426"/>
      <c r="AD81" s="426"/>
      <c r="AE81" s="427"/>
      <c r="AF81" s="413">
        <f t="shared" si="85"/>
        <v>0</v>
      </c>
      <c r="AG81" s="413"/>
      <c r="AH81" s="413"/>
      <c r="AI81" s="413"/>
      <c r="AJ81" s="413">
        <f t="shared" si="86"/>
        <v>-1E-3</v>
      </c>
      <c r="AK81" s="413"/>
      <c r="AL81" s="413"/>
      <c r="AM81" s="413"/>
      <c r="AN81" s="413">
        <f t="shared" si="87"/>
        <v>-1E-3</v>
      </c>
      <c r="AO81" s="413"/>
      <c r="AP81" s="413"/>
      <c r="AQ81" s="413"/>
      <c r="AR81" s="413">
        <f t="shared" si="88"/>
        <v>-1E-3</v>
      </c>
      <c r="AS81" s="413"/>
      <c r="AT81" s="413"/>
      <c r="AU81" s="413"/>
      <c r="AV81" s="413">
        <f t="shared" si="89"/>
        <v>-1E-3</v>
      </c>
      <c r="AW81" s="413"/>
      <c r="AX81" s="413"/>
      <c r="AY81" s="413"/>
      <c r="AZ81" s="413">
        <f t="shared" si="90"/>
        <v>-1E-3</v>
      </c>
      <c r="BA81" s="413"/>
      <c r="BB81" s="413"/>
      <c r="BC81" s="413"/>
      <c r="BD81" s="413">
        <f t="shared" si="91"/>
        <v>-1E-3</v>
      </c>
      <c r="BE81" s="413"/>
      <c r="BF81" s="413"/>
      <c r="BG81" s="413"/>
    </row>
    <row r="82" spans="8:59" ht="21" hidden="1">
      <c r="H82" s="415">
        <f>ROUND($L$58*BC32/$BC$44,3)</f>
        <v>0</v>
      </c>
      <c r="I82" s="415"/>
      <c r="J82" s="415"/>
      <c r="K82" s="415"/>
      <c r="L82" s="419">
        <f>$L$58*BC32/$BC$44</f>
        <v>-3.1279018494022396E-4</v>
      </c>
      <c r="M82" s="419"/>
      <c r="N82" s="419"/>
      <c r="O82" s="419"/>
      <c r="P82" s="419">
        <f t="shared" si="82"/>
        <v>3.1279018494022396E-4</v>
      </c>
      <c r="Q82" s="419"/>
      <c r="R82" s="419"/>
      <c r="S82" s="419"/>
      <c r="T82" s="420">
        <f t="shared" si="83"/>
        <v>1</v>
      </c>
      <c r="U82" s="420"/>
      <c r="V82" s="420"/>
      <c r="W82" s="420"/>
      <c r="X82" s="420">
        <f t="shared" si="84"/>
        <v>4</v>
      </c>
      <c r="Y82" s="420"/>
      <c r="Z82" s="420"/>
      <c r="AA82" s="420"/>
      <c r="AB82" s="424">
        <f t="shared" si="92"/>
        <v>0</v>
      </c>
      <c r="AC82" s="426"/>
      <c r="AD82" s="426"/>
      <c r="AE82" s="427"/>
      <c r="AF82" s="413">
        <f t="shared" si="85"/>
        <v>0</v>
      </c>
      <c r="AG82" s="413"/>
      <c r="AH82" s="413"/>
      <c r="AI82" s="413"/>
      <c r="AJ82" s="413">
        <f t="shared" si="86"/>
        <v>0</v>
      </c>
      <c r="AK82" s="413"/>
      <c r="AL82" s="413"/>
      <c r="AM82" s="413"/>
      <c r="AN82" s="413">
        <f t="shared" si="87"/>
        <v>0</v>
      </c>
      <c r="AO82" s="413"/>
      <c r="AP82" s="413"/>
      <c r="AQ82" s="413"/>
      <c r="AR82" s="413">
        <f t="shared" si="88"/>
        <v>0</v>
      </c>
      <c r="AS82" s="413"/>
      <c r="AT82" s="413"/>
      <c r="AU82" s="413"/>
      <c r="AV82" s="413">
        <f t="shared" si="89"/>
        <v>0</v>
      </c>
      <c r="AW82" s="413"/>
      <c r="AX82" s="413"/>
      <c r="AY82" s="413"/>
      <c r="AZ82" s="413">
        <f t="shared" si="90"/>
        <v>0</v>
      </c>
      <c r="BA82" s="413"/>
      <c r="BB82" s="413"/>
      <c r="BC82" s="413"/>
      <c r="BD82" s="413">
        <f t="shared" si="91"/>
        <v>0</v>
      </c>
      <c r="BE82" s="413"/>
      <c r="BF82" s="413"/>
      <c r="BG82" s="413"/>
    </row>
    <row r="83" spans="8:59" ht="21" hidden="1">
      <c r="H83" s="415">
        <f>ROUND($L$58*BC36/$BC$44,3)</f>
        <v>0</v>
      </c>
      <c r="I83" s="415"/>
      <c r="J83" s="415"/>
      <c r="K83" s="415"/>
      <c r="L83" s="419">
        <f>$L$58*BC36/$BC$44</f>
        <v>-3.3677016055820537E-4</v>
      </c>
      <c r="M83" s="419"/>
      <c r="N83" s="419"/>
      <c r="O83" s="419"/>
      <c r="P83" s="419">
        <f t="shared" si="82"/>
        <v>3.3677016055820537E-4</v>
      </c>
      <c r="Q83" s="419"/>
      <c r="R83" s="419"/>
      <c r="S83" s="419"/>
      <c r="T83" s="420">
        <f t="shared" si="83"/>
        <v>1</v>
      </c>
      <c r="U83" s="420"/>
      <c r="V83" s="420"/>
      <c r="W83" s="420"/>
      <c r="X83" s="420">
        <f t="shared" si="84"/>
        <v>4</v>
      </c>
      <c r="Y83" s="420"/>
      <c r="Z83" s="420"/>
      <c r="AA83" s="420"/>
      <c r="AB83" s="424">
        <f t="shared" si="92"/>
        <v>0</v>
      </c>
      <c r="AC83" s="426"/>
      <c r="AD83" s="426"/>
      <c r="AE83" s="427"/>
      <c r="AF83" s="413">
        <f t="shared" si="85"/>
        <v>0</v>
      </c>
      <c r="AG83" s="413"/>
      <c r="AH83" s="413"/>
      <c r="AI83" s="413"/>
      <c r="AJ83" s="413">
        <f t="shared" si="86"/>
        <v>0</v>
      </c>
      <c r="AK83" s="413"/>
      <c r="AL83" s="413"/>
      <c r="AM83" s="413"/>
      <c r="AN83" s="413">
        <f t="shared" si="87"/>
        <v>0</v>
      </c>
      <c r="AO83" s="413"/>
      <c r="AP83" s="413"/>
      <c r="AQ83" s="413"/>
      <c r="AR83" s="413">
        <f t="shared" si="88"/>
        <v>0</v>
      </c>
      <c r="AS83" s="413"/>
      <c r="AT83" s="413"/>
      <c r="AU83" s="413"/>
      <c r="AV83" s="413">
        <f t="shared" si="89"/>
        <v>0</v>
      </c>
      <c r="AW83" s="413"/>
      <c r="AX83" s="413"/>
      <c r="AY83" s="413"/>
      <c r="AZ83" s="413">
        <f t="shared" si="90"/>
        <v>0</v>
      </c>
      <c r="BA83" s="413"/>
      <c r="BB83" s="413"/>
      <c r="BC83" s="413"/>
      <c r="BD83" s="413">
        <f t="shared" si="91"/>
        <v>0</v>
      </c>
      <c r="BE83" s="413"/>
      <c r="BF83" s="413"/>
      <c r="BG83" s="413"/>
    </row>
    <row r="84" spans="8:59" ht="21" hidden="1">
      <c r="H84" s="415">
        <f>ROUND($L$58*BC40/$BC$44,3)</f>
        <v>0</v>
      </c>
      <c r="I84" s="415"/>
      <c r="J84" s="415"/>
      <c r="K84" s="415"/>
      <c r="L84" s="419">
        <f>$L$58*BC40/$BC$44</f>
        <v>-2.5394910901876299E-4</v>
      </c>
      <c r="M84" s="419"/>
      <c r="N84" s="419"/>
      <c r="O84" s="419"/>
      <c r="P84" s="419">
        <f t="shared" si="82"/>
        <v>2.5394910901876299E-4</v>
      </c>
      <c r="Q84" s="419"/>
      <c r="R84" s="419"/>
      <c r="S84" s="419"/>
      <c r="T84" s="420">
        <f t="shared" si="83"/>
        <v>1</v>
      </c>
      <c r="U84" s="420"/>
      <c r="V84" s="420"/>
      <c r="W84" s="420"/>
      <c r="X84" s="420">
        <f t="shared" si="84"/>
        <v>4</v>
      </c>
      <c r="Y84" s="420"/>
      <c r="Z84" s="420"/>
      <c r="AA84" s="420"/>
      <c r="AB84" s="424">
        <f t="shared" si="92"/>
        <v>0</v>
      </c>
      <c r="AC84" s="426"/>
      <c r="AD84" s="426"/>
      <c r="AE84" s="427"/>
      <c r="AF84" s="413">
        <f t="shared" si="85"/>
        <v>0</v>
      </c>
      <c r="AG84" s="413"/>
      <c r="AH84" s="413"/>
      <c r="AI84" s="413"/>
      <c r="AJ84" s="413">
        <f t="shared" si="86"/>
        <v>0</v>
      </c>
      <c r="AK84" s="413"/>
      <c r="AL84" s="413"/>
      <c r="AM84" s="413"/>
      <c r="AN84" s="413">
        <f t="shared" si="87"/>
        <v>0</v>
      </c>
      <c r="AO84" s="413"/>
      <c r="AP84" s="413"/>
      <c r="AQ84" s="413"/>
      <c r="AR84" s="413">
        <f t="shared" si="88"/>
        <v>0</v>
      </c>
      <c r="AS84" s="413"/>
      <c r="AT84" s="413"/>
      <c r="AU84" s="413"/>
      <c r="AV84" s="413">
        <f t="shared" si="89"/>
        <v>0</v>
      </c>
      <c r="AW84" s="413"/>
      <c r="AX84" s="413"/>
      <c r="AY84" s="413"/>
      <c r="AZ84" s="413">
        <f t="shared" si="90"/>
        <v>0</v>
      </c>
      <c r="BA84" s="413"/>
      <c r="BB84" s="413"/>
      <c r="BC84" s="413"/>
      <c r="BD84" s="413">
        <f t="shared" si="91"/>
        <v>0</v>
      </c>
      <c r="BE84" s="413"/>
      <c r="BF84" s="413"/>
      <c r="BG84" s="413"/>
    </row>
    <row r="85" spans="8:59" ht="21" hidden="1">
      <c r="H85" s="415">
        <f>ROUND(SUM(H77:K84),3)</f>
        <v>-1E-3</v>
      </c>
      <c r="I85" s="415"/>
      <c r="J85" s="415"/>
      <c r="K85" s="415"/>
      <c r="AB85" s="413">
        <f>ROUND(SUM(AB77:AE84),3)</f>
        <v>-2E-3</v>
      </c>
      <c r="AC85" s="413"/>
      <c r="AD85" s="413"/>
      <c r="AE85" s="424"/>
      <c r="AF85" s="413">
        <f t="shared" ref="AF85" si="93">ROUND(SUM(AF77:AI84),3)</f>
        <v>-2E-3</v>
      </c>
      <c r="AG85" s="413"/>
      <c r="AH85" s="413"/>
      <c r="AI85" s="424"/>
      <c r="AJ85" s="413">
        <f>ROUND(SUM(AJ77:AM84),3)</f>
        <v>-3.0000000000000001E-3</v>
      </c>
      <c r="AK85" s="413"/>
      <c r="AL85" s="413"/>
      <c r="AM85" s="424"/>
      <c r="AN85" s="413">
        <f t="shared" ref="AN85" si="94">ROUND(SUM(AN77:AQ84),3)</f>
        <v>-3.0000000000000001E-3</v>
      </c>
      <c r="AO85" s="413"/>
      <c r="AP85" s="413"/>
      <c r="AQ85" s="424"/>
      <c r="AR85" s="413">
        <f t="shared" ref="AR85" si="95">ROUND(SUM(AR77:AU84),3)</f>
        <v>-3.0000000000000001E-3</v>
      </c>
      <c r="AS85" s="413"/>
      <c r="AT85" s="413"/>
      <c r="AU85" s="424"/>
      <c r="AV85" s="413">
        <f t="shared" ref="AV85" si="96">ROUND(SUM(AV77:AY84),3)</f>
        <v>-3.0000000000000001E-3</v>
      </c>
      <c r="AW85" s="413"/>
      <c r="AX85" s="413"/>
      <c r="AY85" s="424"/>
      <c r="AZ85" s="413">
        <f t="shared" ref="AZ85" si="97">ROUND(SUM(AZ77:BC84),3)</f>
        <v>-3.0000000000000001E-3</v>
      </c>
      <c r="BA85" s="413"/>
      <c r="BB85" s="413"/>
      <c r="BC85" s="424"/>
      <c r="BD85" s="413">
        <f>ROUND(SUM(BD77:BG84),3)</f>
        <v>-3.0000000000000001E-3</v>
      </c>
      <c r="BE85" s="413"/>
      <c r="BF85" s="413"/>
      <c r="BG85" s="413"/>
    </row>
    <row r="86" spans="8:59" ht="21" hidden="1">
      <c r="H86" s="425">
        <f>ROUND(L58-H85,3)</f>
        <v>-2E-3</v>
      </c>
      <c r="I86" s="425"/>
      <c r="J86" s="425"/>
      <c r="K86" s="425"/>
      <c r="AA86" s="46"/>
      <c r="AB86" s="413">
        <f>ROUND(L58-AB85,3)</f>
        <v>-1E-3</v>
      </c>
      <c r="AC86" s="413"/>
      <c r="AD86" s="413"/>
      <c r="AE86" s="413"/>
      <c r="AF86" s="413">
        <f>ROUND(L58-AF85,3)</f>
        <v>-1E-3</v>
      </c>
      <c r="AG86" s="413"/>
      <c r="AH86" s="413"/>
      <c r="AI86" s="413"/>
      <c r="AJ86" s="413">
        <f>ROUND(L58-AJ85,3)</f>
        <v>0</v>
      </c>
      <c r="AK86" s="413"/>
      <c r="AL86" s="413"/>
      <c r="AM86" s="413"/>
      <c r="AN86" s="413">
        <f>ROUND(L58-AN85,3)</f>
        <v>0</v>
      </c>
      <c r="AO86" s="413"/>
      <c r="AP86" s="413"/>
      <c r="AQ86" s="413"/>
      <c r="AR86" s="413">
        <f>ROUND(L58-AR85,3)</f>
        <v>0</v>
      </c>
      <c r="AS86" s="413"/>
      <c r="AT86" s="413"/>
      <c r="AU86" s="413"/>
      <c r="AV86" s="413">
        <f>ROUND(L58-AV85,3)</f>
        <v>0</v>
      </c>
      <c r="AW86" s="413"/>
      <c r="AX86" s="413"/>
      <c r="AY86" s="413"/>
      <c r="AZ86" s="413">
        <f>ROUND(L58-AZ85,3)</f>
        <v>0</v>
      </c>
      <c r="BA86" s="413"/>
      <c r="BB86" s="413"/>
      <c r="BC86" s="413"/>
      <c r="BD86" s="413">
        <f>ROUND(L58-BD85,3)</f>
        <v>0</v>
      </c>
      <c r="BE86" s="413"/>
      <c r="BF86" s="413"/>
      <c r="BG86" s="413"/>
    </row>
    <row r="87" spans="8:59" hidden="1"/>
  </sheetData>
  <sheetProtection formatCells="0" formatColumns="0" formatRows="0" insertColumns="0" insertRows="0" insertHyperlinks="0" deleteColumns="0" deleteRows="0" sort="0" autoFilter="0" pivotTables="0"/>
  <mergeCells count="943">
    <mergeCell ref="H86:K86"/>
    <mergeCell ref="AB86:AE86"/>
    <mergeCell ref="AF86:AI86"/>
    <mergeCell ref="AJ86:AM86"/>
    <mergeCell ref="AN86:AQ86"/>
    <mergeCell ref="AR86:AU86"/>
    <mergeCell ref="AV86:AY86"/>
    <mergeCell ref="AZ86:BC86"/>
    <mergeCell ref="BD86:BG86"/>
    <mergeCell ref="H85:K85"/>
    <mergeCell ref="AB85:AE85"/>
    <mergeCell ref="AF85:AI85"/>
    <mergeCell ref="AJ85:AM85"/>
    <mergeCell ref="AN85:AQ85"/>
    <mergeCell ref="AR85:AU85"/>
    <mergeCell ref="AV85:AY85"/>
    <mergeCell ref="AZ85:BC85"/>
    <mergeCell ref="BD85:BG85"/>
    <mergeCell ref="AR83:AU83"/>
    <mergeCell ref="AV83:AY83"/>
    <mergeCell ref="AZ83:BC83"/>
    <mergeCell ref="BD83:BG83"/>
    <mergeCell ref="H84:K84"/>
    <mergeCell ref="L84:O84"/>
    <mergeCell ref="P84:S84"/>
    <mergeCell ref="T84:W84"/>
    <mergeCell ref="X84:AA84"/>
    <mergeCell ref="AB84:AE84"/>
    <mergeCell ref="AF84:AI84"/>
    <mergeCell ref="AJ84:AM84"/>
    <mergeCell ref="AN84:AQ84"/>
    <mergeCell ref="AR84:AU84"/>
    <mergeCell ref="AV84:AY84"/>
    <mergeCell ref="AZ84:BC84"/>
    <mergeCell ref="BD84:BG84"/>
    <mergeCell ref="H83:K83"/>
    <mergeCell ref="L83:O83"/>
    <mergeCell ref="P83:S83"/>
    <mergeCell ref="T83:W83"/>
    <mergeCell ref="X83:AA83"/>
    <mergeCell ref="AB83:AE83"/>
    <mergeCell ref="AF83:AI83"/>
    <mergeCell ref="AJ83:AM83"/>
    <mergeCell ref="AN83:AQ83"/>
    <mergeCell ref="AR81:AU81"/>
    <mergeCell ref="AV81:AY81"/>
    <mergeCell ref="AZ81:BC81"/>
    <mergeCell ref="BD81:BG81"/>
    <mergeCell ref="H82:K82"/>
    <mergeCell ref="L82:O82"/>
    <mergeCell ref="P82:S82"/>
    <mergeCell ref="T82:W82"/>
    <mergeCell ref="X82:AA82"/>
    <mergeCell ref="AB82:AE82"/>
    <mergeCell ref="AF82:AI82"/>
    <mergeCell ref="AJ82:AM82"/>
    <mergeCell ref="AN82:AQ82"/>
    <mergeCell ref="AR82:AU82"/>
    <mergeCell ref="AV82:AY82"/>
    <mergeCell ref="AZ82:BC82"/>
    <mergeCell ref="BD82:BG82"/>
    <mergeCell ref="H81:K81"/>
    <mergeCell ref="L81:O81"/>
    <mergeCell ref="P81:S81"/>
    <mergeCell ref="T81:W81"/>
    <mergeCell ref="X81:AA81"/>
    <mergeCell ref="AB81:AE81"/>
    <mergeCell ref="AF81:AI81"/>
    <mergeCell ref="AJ81:AM81"/>
    <mergeCell ref="AN81:AQ81"/>
    <mergeCell ref="AR79:AU79"/>
    <mergeCell ref="AV79:AY79"/>
    <mergeCell ref="AZ79:BC79"/>
    <mergeCell ref="BD79:BG79"/>
    <mergeCell ref="H80:K80"/>
    <mergeCell ref="L80:O80"/>
    <mergeCell ref="P80:S80"/>
    <mergeCell ref="T80:W80"/>
    <mergeCell ref="X80:AA80"/>
    <mergeCell ref="AB80:AE80"/>
    <mergeCell ref="AF80:AI80"/>
    <mergeCell ref="AJ80:AM80"/>
    <mergeCell ref="AN80:AQ80"/>
    <mergeCell ref="AR80:AU80"/>
    <mergeCell ref="AV80:AY80"/>
    <mergeCell ref="AZ80:BC80"/>
    <mergeCell ref="BD80:BG80"/>
    <mergeCell ref="H79:K79"/>
    <mergeCell ref="L79:O79"/>
    <mergeCell ref="P79:S79"/>
    <mergeCell ref="T79:W79"/>
    <mergeCell ref="X79:AA79"/>
    <mergeCell ref="AB79:AE79"/>
    <mergeCell ref="AF79:AI79"/>
    <mergeCell ref="AJ79:AM79"/>
    <mergeCell ref="AN79:AQ79"/>
    <mergeCell ref="AR77:AU77"/>
    <mergeCell ref="AV77:AY77"/>
    <mergeCell ref="AZ77:BC77"/>
    <mergeCell ref="BD77:BG77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AV78:AY78"/>
    <mergeCell ref="AZ78:BC78"/>
    <mergeCell ref="BD78:BG78"/>
    <mergeCell ref="H77:K77"/>
    <mergeCell ref="L77:O77"/>
    <mergeCell ref="P77:S77"/>
    <mergeCell ref="T77:W77"/>
    <mergeCell ref="X77:AA77"/>
    <mergeCell ref="AB77:AE77"/>
    <mergeCell ref="AF77:AI77"/>
    <mergeCell ref="AJ77:AM77"/>
    <mergeCell ref="AN77:AQ77"/>
    <mergeCell ref="H72:K72"/>
    <mergeCell ref="AB72:AE72"/>
    <mergeCell ref="AF72:AI72"/>
    <mergeCell ref="AJ72:AM72"/>
    <mergeCell ref="AN72:AQ72"/>
    <mergeCell ref="AR72:AU72"/>
    <mergeCell ref="AV72:AY72"/>
    <mergeCell ref="AZ72:BC72"/>
    <mergeCell ref="BD72:BG72"/>
    <mergeCell ref="H71:K71"/>
    <mergeCell ref="AB71:AE71"/>
    <mergeCell ref="AF71:AI71"/>
    <mergeCell ref="AJ71:AM71"/>
    <mergeCell ref="AN71:AQ71"/>
    <mergeCell ref="AR71:AU71"/>
    <mergeCell ref="AV71:AY71"/>
    <mergeCell ref="AZ71:BC71"/>
    <mergeCell ref="BD71:BG71"/>
    <mergeCell ref="AV69:AY69"/>
    <mergeCell ref="AZ69:BC69"/>
    <mergeCell ref="BD69:BG69"/>
    <mergeCell ref="B70:C70"/>
    <mergeCell ref="D70:G70"/>
    <mergeCell ref="H70:K70"/>
    <mergeCell ref="L70:O70"/>
    <mergeCell ref="P70:S70"/>
    <mergeCell ref="T70:W70"/>
    <mergeCell ref="X70:AA70"/>
    <mergeCell ref="AB70:AE70"/>
    <mergeCell ref="AF70:AI70"/>
    <mergeCell ref="AJ70:AM70"/>
    <mergeCell ref="AN70:AQ70"/>
    <mergeCell ref="AR70:AU70"/>
    <mergeCell ref="AV70:AY70"/>
    <mergeCell ref="AZ70:BC70"/>
    <mergeCell ref="BD70:BG70"/>
    <mergeCell ref="B69:C69"/>
    <mergeCell ref="D69:G69"/>
    <mergeCell ref="H69:K69"/>
    <mergeCell ref="L69:O69"/>
    <mergeCell ref="P69:S69"/>
    <mergeCell ref="T69:W69"/>
    <mergeCell ref="X69:AA69"/>
    <mergeCell ref="AB69:AE69"/>
    <mergeCell ref="AF69:AI69"/>
    <mergeCell ref="AJ67:AM67"/>
    <mergeCell ref="AN67:AQ67"/>
    <mergeCell ref="AR67:AU67"/>
    <mergeCell ref="X67:AA67"/>
    <mergeCell ref="AB67:AE67"/>
    <mergeCell ref="AF67:AI67"/>
    <mergeCell ref="AJ69:AM69"/>
    <mergeCell ref="AN69:AQ69"/>
    <mergeCell ref="AR69:AU69"/>
    <mergeCell ref="AV67:AY67"/>
    <mergeCell ref="AZ67:BC67"/>
    <mergeCell ref="BD67:BG67"/>
    <mergeCell ref="B68:C68"/>
    <mergeCell ref="D68:G68"/>
    <mergeCell ref="H68:K68"/>
    <mergeCell ref="L68:O68"/>
    <mergeCell ref="P68:S68"/>
    <mergeCell ref="T68:W68"/>
    <mergeCell ref="X68:AA68"/>
    <mergeCell ref="AB68:AE68"/>
    <mergeCell ref="AF68:AI68"/>
    <mergeCell ref="AJ68:AM68"/>
    <mergeCell ref="AN68:AQ68"/>
    <mergeCell ref="AR68:AU68"/>
    <mergeCell ref="AV68:AY68"/>
    <mergeCell ref="AZ68:BC68"/>
    <mergeCell ref="BD68:BG68"/>
    <mergeCell ref="B67:C67"/>
    <mergeCell ref="D67:G67"/>
    <mergeCell ref="H67:K67"/>
    <mergeCell ref="L67:O67"/>
    <mergeCell ref="P67:S67"/>
    <mergeCell ref="T67:W67"/>
    <mergeCell ref="AV65:AY65"/>
    <mergeCell ref="AZ65:BC65"/>
    <mergeCell ref="BD65:BG65"/>
    <mergeCell ref="B66:C66"/>
    <mergeCell ref="D66:G66"/>
    <mergeCell ref="H66:K66"/>
    <mergeCell ref="L66:O66"/>
    <mergeCell ref="P66:S66"/>
    <mergeCell ref="T66:W66"/>
    <mergeCell ref="X66:AA66"/>
    <mergeCell ref="AB66:AE66"/>
    <mergeCell ref="AF66:AI66"/>
    <mergeCell ref="AJ66:AM66"/>
    <mergeCell ref="AN66:AQ66"/>
    <mergeCell ref="AR66:AU66"/>
    <mergeCell ref="AV66:AY66"/>
    <mergeCell ref="AZ66:BC66"/>
    <mergeCell ref="BD66:BG66"/>
    <mergeCell ref="B65:C65"/>
    <mergeCell ref="D65:G65"/>
    <mergeCell ref="H65:K65"/>
    <mergeCell ref="L65:O65"/>
    <mergeCell ref="P65:S65"/>
    <mergeCell ref="T65:W65"/>
    <mergeCell ref="X65:AA65"/>
    <mergeCell ref="AB65:AE65"/>
    <mergeCell ref="AF65:AI65"/>
    <mergeCell ref="AJ63:AM63"/>
    <mergeCell ref="AN63:AQ63"/>
    <mergeCell ref="AR63:AU63"/>
    <mergeCell ref="X63:AA63"/>
    <mergeCell ref="AB63:AE63"/>
    <mergeCell ref="AF63:AI63"/>
    <mergeCell ref="AJ65:AM65"/>
    <mergeCell ref="AN65:AQ65"/>
    <mergeCell ref="AR65:AU65"/>
    <mergeCell ref="AV63:AY63"/>
    <mergeCell ref="AZ63:BC63"/>
    <mergeCell ref="BD63:BG63"/>
    <mergeCell ref="B64:C64"/>
    <mergeCell ref="D64:G64"/>
    <mergeCell ref="H64:K64"/>
    <mergeCell ref="L64:O64"/>
    <mergeCell ref="P64:S64"/>
    <mergeCell ref="T64:W64"/>
    <mergeCell ref="X64:AA64"/>
    <mergeCell ref="AB64:AE64"/>
    <mergeCell ref="AF64:AI64"/>
    <mergeCell ref="AJ64:AM64"/>
    <mergeCell ref="AN64:AQ64"/>
    <mergeCell ref="AR64:AU64"/>
    <mergeCell ref="AV64:AY64"/>
    <mergeCell ref="AZ64:BC64"/>
    <mergeCell ref="BD64:BG64"/>
    <mergeCell ref="B63:C63"/>
    <mergeCell ref="D63:G63"/>
    <mergeCell ref="H63:K63"/>
    <mergeCell ref="L63:O63"/>
    <mergeCell ref="P63:S63"/>
    <mergeCell ref="T63:W63"/>
    <mergeCell ref="B58:C58"/>
    <mergeCell ref="D58:E58"/>
    <mergeCell ref="F58:I58"/>
    <mergeCell ref="J58:K58"/>
    <mergeCell ref="L58:O58"/>
    <mergeCell ref="P58:U58"/>
    <mergeCell ref="V58:AA58"/>
    <mergeCell ref="AB58:AG58"/>
    <mergeCell ref="AH58:AM58"/>
    <mergeCell ref="L56:O56"/>
    <mergeCell ref="P56:U56"/>
    <mergeCell ref="V56:AA56"/>
    <mergeCell ref="AB56:AG56"/>
    <mergeCell ref="AH56:AM56"/>
    <mergeCell ref="AN56:AO56"/>
    <mergeCell ref="AP56:AU56"/>
    <mergeCell ref="AV56:BA56"/>
    <mergeCell ref="B57:C57"/>
    <mergeCell ref="F57:I57"/>
    <mergeCell ref="L57:O57"/>
    <mergeCell ref="P57:U57"/>
    <mergeCell ref="V57:AA57"/>
    <mergeCell ref="AB57:AG57"/>
    <mergeCell ref="AH57:AM57"/>
    <mergeCell ref="AN57:AO57"/>
    <mergeCell ref="AP57:AU57"/>
    <mergeCell ref="AV57:BA57"/>
    <mergeCell ref="BC53:BJ53"/>
    <mergeCell ref="B54:C54"/>
    <mergeCell ref="F54:I54"/>
    <mergeCell ref="L54:O54"/>
    <mergeCell ref="P54:U54"/>
    <mergeCell ref="V54:AA54"/>
    <mergeCell ref="AB54:AG54"/>
    <mergeCell ref="AH54:AM54"/>
    <mergeCell ref="AN54:AO54"/>
    <mergeCell ref="AP54:AU54"/>
    <mergeCell ref="AV54:BA54"/>
    <mergeCell ref="BC54:BJ58"/>
    <mergeCell ref="B55:C55"/>
    <mergeCell ref="F55:I55"/>
    <mergeCell ref="L55:O55"/>
    <mergeCell ref="P55:U55"/>
    <mergeCell ref="V55:AA55"/>
    <mergeCell ref="AB55:AG55"/>
    <mergeCell ref="AH55:AM55"/>
    <mergeCell ref="AN55:AO55"/>
    <mergeCell ref="AP55:AU55"/>
    <mergeCell ref="AV55:BA55"/>
    <mergeCell ref="B56:C56"/>
    <mergeCell ref="F56:I56"/>
    <mergeCell ref="AV52:BA52"/>
    <mergeCell ref="B53:C53"/>
    <mergeCell ref="F53:I53"/>
    <mergeCell ref="L53:O53"/>
    <mergeCell ref="P53:U53"/>
    <mergeCell ref="V53:AA53"/>
    <mergeCell ref="AB53:AG53"/>
    <mergeCell ref="AH53:AM53"/>
    <mergeCell ref="AN53:AO53"/>
    <mergeCell ref="AP53:AU53"/>
    <mergeCell ref="AV53:BA53"/>
    <mergeCell ref="B52:C52"/>
    <mergeCell ref="F52:I52"/>
    <mergeCell ref="L52:O52"/>
    <mergeCell ref="P52:U52"/>
    <mergeCell ref="V52:AA52"/>
    <mergeCell ref="AB52:AG52"/>
    <mergeCell ref="AH52:AM52"/>
    <mergeCell ref="AN52:AO52"/>
    <mergeCell ref="AP52:AU52"/>
    <mergeCell ref="AV50:BA50"/>
    <mergeCell ref="B51:C51"/>
    <mergeCell ref="F51:I51"/>
    <mergeCell ref="L51:O51"/>
    <mergeCell ref="P51:U51"/>
    <mergeCell ref="V51:AA51"/>
    <mergeCell ref="AB51:AG51"/>
    <mergeCell ref="AH51:AM51"/>
    <mergeCell ref="AN51:AO51"/>
    <mergeCell ref="AP51:AU51"/>
    <mergeCell ref="AV51:BA51"/>
    <mergeCell ref="AW44:BB45"/>
    <mergeCell ref="BC44:BH45"/>
    <mergeCell ref="B48:C49"/>
    <mergeCell ref="D48:I49"/>
    <mergeCell ref="J48:O49"/>
    <mergeCell ref="P48:AA48"/>
    <mergeCell ref="AB48:AG49"/>
    <mergeCell ref="AH48:AM49"/>
    <mergeCell ref="AN48:AO49"/>
    <mergeCell ref="AP48:AU49"/>
    <mergeCell ref="AV48:BA49"/>
    <mergeCell ref="BC48:BJ48"/>
    <mergeCell ref="P49:U49"/>
    <mergeCell ref="V49:AA49"/>
    <mergeCell ref="BC49:BJ52"/>
    <mergeCell ref="B50:C50"/>
    <mergeCell ref="F50:I50"/>
    <mergeCell ref="L50:O50"/>
    <mergeCell ref="P50:U50"/>
    <mergeCell ref="V50:AA50"/>
    <mergeCell ref="AB50:AG50"/>
    <mergeCell ref="AH50:AM50"/>
    <mergeCell ref="AN50:AO50"/>
    <mergeCell ref="AP50:AU50"/>
    <mergeCell ref="D44:E45"/>
    <mergeCell ref="F44:G45"/>
    <mergeCell ref="H44:N45"/>
    <mergeCell ref="O44:U45"/>
    <mergeCell ref="V44:X45"/>
    <mergeCell ref="Y44:Z45"/>
    <mergeCell ref="AA44:AB45"/>
    <mergeCell ref="AC44:AE45"/>
    <mergeCell ref="AF44:AH45"/>
    <mergeCell ref="BC40:BH43"/>
    <mergeCell ref="F41:G41"/>
    <mergeCell ref="H41:J41"/>
    <mergeCell ref="K41:L41"/>
    <mergeCell ref="M41:N41"/>
    <mergeCell ref="AM41:AO42"/>
    <mergeCell ref="AP41:AQ42"/>
    <mergeCell ref="AR41:AS42"/>
    <mergeCell ref="AW41:BB41"/>
    <mergeCell ref="F42:G42"/>
    <mergeCell ref="H42:J42"/>
    <mergeCell ref="K42:L42"/>
    <mergeCell ref="M42:N42"/>
    <mergeCell ref="O42:Q43"/>
    <mergeCell ref="R42:S43"/>
    <mergeCell ref="T42:U43"/>
    <mergeCell ref="AW42:BB42"/>
    <mergeCell ref="Y40:Z43"/>
    <mergeCell ref="AA40:AB43"/>
    <mergeCell ref="AC40:AE43"/>
    <mergeCell ref="AF40:AH43"/>
    <mergeCell ref="D40:E41"/>
    <mergeCell ref="F40:G40"/>
    <mergeCell ref="H40:J40"/>
    <mergeCell ref="K40:L40"/>
    <mergeCell ref="M40:N40"/>
    <mergeCell ref="O40:Q41"/>
    <mergeCell ref="R40:S41"/>
    <mergeCell ref="T40:U41"/>
    <mergeCell ref="V40:X43"/>
    <mergeCell ref="D42:E43"/>
    <mergeCell ref="F43:G43"/>
    <mergeCell ref="H43:J43"/>
    <mergeCell ref="K43:L43"/>
    <mergeCell ref="M43:N43"/>
    <mergeCell ref="D38:E39"/>
    <mergeCell ref="F38:G38"/>
    <mergeCell ref="H38:J38"/>
    <mergeCell ref="K38:L38"/>
    <mergeCell ref="M38:N38"/>
    <mergeCell ref="O38:Q39"/>
    <mergeCell ref="R38:S39"/>
    <mergeCell ref="T38:U39"/>
    <mergeCell ref="AW38:BB38"/>
    <mergeCell ref="F39:G39"/>
    <mergeCell ref="H39:J39"/>
    <mergeCell ref="K39:L39"/>
    <mergeCell ref="M39:N39"/>
    <mergeCell ref="AW39:BB39"/>
    <mergeCell ref="BC36:BH39"/>
    <mergeCell ref="F37:G37"/>
    <mergeCell ref="H37:J37"/>
    <mergeCell ref="K37:L37"/>
    <mergeCell ref="M37:N37"/>
    <mergeCell ref="AM37:AO38"/>
    <mergeCell ref="AP37:AQ38"/>
    <mergeCell ref="AR37:AS38"/>
    <mergeCell ref="AW37:BB37"/>
    <mergeCell ref="F36:G36"/>
    <mergeCell ref="H36:J36"/>
    <mergeCell ref="K36:L36"/>
    <mergeCell ref="M36:N36"/>
    <mergeCell ref="O36:Q37"/>
    <mergeCell ref="R36:S37"/>
    <mergeCell ref="T36:U37"/>
    <mergeCell ref="V36:X39"/>
    <mergeCell ref="Y36:Z39"/>
    <mergeCell ref="AI36:AJ39"/>
    <mergeCell ref="AK36:AL39"/>
    <mergeCell ref="AM36:AN36"/>
    <mergeCell ref="BC32:BH35"/>
    <mergeCell ref="F33:G33"/>
    <mergeCell ref="H33:J33"/>
    <mergeCell ref="K33:L33"/>
    <mergeCell ref="M33:N33"/>
    <mergeCell ref="AM33:AO34"/>
    <mergeCell ref="AP33:AQ34"/>
    <mergeCell ref="AR33:AS34"/>
    <mergeCell ref="AW33:BB33"/>
    <mergeCell ref="F34:G34"/>
    <mergeCell ref="H34:J34"/>
    <mergeCell ref="K34:L34"/>
    <mergeCell ref="M34:N34"/>
    <mergeCell ref="O34:Q35"/>
    <mergeCell ref="R34:S35"/>
    <mergeCell ref="T34:U35"/>
    <mergeCell ref="AW34:BB34"/>
    <mergeCell ref="F35:G35"/>
    <mergeCell ref="H35:J35"/>
    <mergeCell ref="K35:L35"/>
    <mergeCell ref="D32:E33"/>
    <mergeCell ref="O32:Q33"/>
    <mergeCell ref="R32:S33"/>
    <mergeCell ref="T32:U33"/>
    <mergeCell ref="V32:X35"/>
    <mergeCell ref="Y32:Z35"/>
    <mergeCell ref="AA32:AB35"/>
    <mergeCell ref="AC32:AE35"/>
    <mergeCell ref="AF32:AH35"/>
    <mergeCell ref="D34:E35"/>
    <mergeCell ref="M35:N35"/>
    <mergeCell ref="F32:G32"/>
    <mergeCell ref="K32:L32"/>
    <mergeCell ref="AI28:AJ31"/>
    <mergeCell ref="AK28:AL31"/>
    <mergeCell ref="AM28:AN28"/>
    <mergeCell ref="AU28:AV31"/>
    <mergeCell ref="BC28:BH31"/>
    <mergeCell ref="AM29:AO30"/>
    <mergeCell ref="AP29:AQ30"/>
    <mergeCell ref="AR29:AS30"/>
    <mergeCell ref="D30:E31"/>
    <mergeCell ref="O30:Q31"/>
    <mergeCell ref="R30:S31"/>
    <mergeCell ref="T30:U31"/>
    <mergeCell ref="D28:E29"/>
    <mergeCell ref="O28:Q29"/>
    <mergeCell ref="R28:S29"/>
    <mergeCell ref="T28:U29"/>
    <mergeCell ref="V28:X31"/>
    <mergeCell ref="Y28:Z31"/>
    <mergeCell ref="AA28:AB31"/>
    <mergeCell ref="AC28:AE31"/>
    <mergeCell ref="AF28:AH31"/>
    <mergeCell ref="F29:G29"/>
    <mergeCell ref="H28:J28"/>
    <mergeCell ref="F31:G31"/>
    <mergeCell ref="AF24:AH27"/>
    <mergeCell ref="AI24:AJ27"/>
    <mergeCell ref="AK24:AL27"/>
    <mergeCell ref="AM24:AN24"/>
    <mergeCell ref="AU24:AV27"/>
    <mergeCell ref="BC24:BH27"/>
    <mergeCell ref="AM25:AO26"/>
    <mergeCell ref="AP25:AQ26"/>
    <mergeCell ref="AR25:AS26"/>
    <mergeCell ref="B24:C27"/>
    <mergeCell ref="D24:E25"/>
    <mergeCell ref="O24:Q25"/>
    <mergeCell ref="R24:S25"/>
    <mergeCell ref="T24:U25"/>
    <mergeCell ref="V24:X27"/>
    <mergeCell ref="Y24:Z27"/>
    <mergeCell ref="AA24:AB27"/>
    <mergeCell ref="AC24:AE27"/>
    <mergeCell ref="D26:E27"/>
    <mergeCell ref="O26:Q27"/>
    <mergeCell ref="R26:S27"/>
    <mergeCell ref="T26:U27"/>
    <mergeCell ref="H27:J27"/>
    <mergeCell ref="F27:G27"/>
    <mergeCell ref="M27:N27"/>
    <mergeCell ref="M26:N26"/>
    <mergeCell ref="M25:N25"/>
    <mergeCell ref="M24:N24"/>
    <mergeCell ref="AF20:AH23"/>
    <mergeCell ref="AI20:AJ23"/>
    <mergeCell ref="AK20:AL23"/>
    <mergeCell ref="AM20:AN20"/>
    <mergeCell ref="AU20:AV23"/>
    <mergeCell ref="BC20:BH23"/>
    <mergeCell ref="AM21:AO22"/>
    <mergeCell ref="AP21:AQ22"/>
    <mergeCell ref="AR21:AS22"/>
    <mergeCell ref="AW22:BB22"/>
    <mergeCell ref="AW21:BB21"/>
    <mergeCell ref="B20:C23"/>
    <mergeCell ref="D20:E21"/>
    <mergeCell ref="O20:Q21"/>
    <mergeCell ref="R20:S21"/>
    <mergeCell ref="T20:U21"/>
    <mergeCell ref="V20:X23"/>
    <mergeCell ref="Y20:Z23"/>
    <mergeCell ref="AA20:AB23"/>
    <mergeCell ref="AC20:AE23"/>
    <mergeCell ref="D22:E23"/>
    <mergeCell ref="O22:Q23"/>
    <mergeCell ref="R22:S23"/>
    <mergeCell ref="T22:U23"/>
    <mergeCell ref="H21:J21"/>
    <mergeCell ref="H22:J22"/>
    <mergeCell ref="H20:J20"/>
    <mergeCell ref="M23:N23"/>
    <mergeCell ref="M22:N22"/>
    <mergeCell ref="M21:N21"/>
    <mergeCell ref="M20:N20"/>
    <mergeCell ref="AU16:AV19"/>
    <mergeCell ref="BC16:BH19"/>
    <mergeCell ref="AM17:AO18"/>
    <mergeCell ref="AP17:AQ18"/>
    <mergeCell ref="AR17:AS18"/>
    <mergeCell ref="D18:E19"/>
    <mergeCell ref="O18:Q19"/>
    <mergeCell ref="R18:S19"/>
    <mergeCell ref="T18:U19"/>
    <mergeCell ref="B16:C19"/>
    <mergeCell ref="D16:E17"/>
    <mergeCell ref="O16:Q17"/>
    <mergeCell ref="R16:S17"/>
    <mergeCell ref="T16:U17"/>
    <mergeCell ref="V16:X19"/>
    <mergeCell ref="Y16:Z19"/>
    <mergeCell ref="AA16:AB19"/>
    <mergeCell ref="AC16:AE19"/>
    <mergeCell ref="M16:N16"/>
    <mergeCell ref="M19:N19"/>
    <mergeCell ref="M18:N18"/>
    <mergeCell ref="M17:N17"/>
    <mergeCell ref="AU12:AV15"/>
    <mergeCell ref="AW12:BB12"/>
    <mergeCell ref="BC12:BH15"/>
    <mergeCell ref="AM13:AO14"/>
    <mergeCell ref="AP13:AQ14"/>
    <mergeCell ref="AR13:AS14"/>
    <mergeCell ref="D14:E15"/>
    <mergeCell ref="O14:Q15"/>
    <mergeCell ref="R14:S15"/>
    <mergeCell ref="T14:U15"/>
    <mergeCell ref="AF10:AL11"/>
    <mergeCell ref="AM10:AS11"/>
    <mergeCell ref="B12:C15"/>
    <mergeCell ref="D12:E13"/>
    <mergeCell ref="O12:Q13"/>
    <mergeCell ref="R12:S13"/>
    <mergeCell ref="T12:U13"/>
    <mergeCell ref="V12:X15"/>
    <mergeCell ref="Y12:Z15"/>
    <mergeCell ref="AA12:AB15"/>
    <mergeCell ref="AC12:AE15"/>
    <mergeCell ref="F13:G13"/>
    <mergeCell ref="M15:N15"/>
    <mergeCell ref="M14:N14"/>
    <mergeCell ref="BJ3:BK3"/>
    <mergeCell ref="G4:J5"/>
    <mergeCell ref="K4:AB5"/>
    <mergeCell ref="AC4:AE5"/>
    <mergeCell ref="AF4:AS5"/>
    <mergeCell ref="AU4:AW5"/>
    <mergeCell ref="AX4:BH5"/>
    <mergeCell ref="BJ4:BK5"/>
    <mergeCell ref="AU8:AV11"/>
    <mergeCell ref="AW8:BB11"/>
    <mergeCell ref="BC8:BH11"/>
    <mergeCell ref="H9:J9"/>
    <mergeCell ref="K9:L9"/>
    <mergeCell ref="M9:N9"/>
    <mergeCell ref="O9:Q9"/>
    <mergeCell ref="R9:S9"/>
    <mergeCell ref="T9:U9"/>
    <mergeCell ref="V9:X9"/>
    <mergeCell ref="Y9:Z9"/>
    <mergeCell ref="AA9:AB9"/>
    <mergeCell ref="AC9:AE9"/>
    <mergeCell ref="H10:J10"/>
    <mergeCell ref="K10:L10"/>
    <mergeCell ref="M10:N10"/>
    <mergeCell ref="B1:BH1"/>
    <mergeCell ref="B3:E5"/>
    <mergeCell ref="G3:J3"/>
    <mergeCell ref="K3:L3"/>
    <mergeCell ref="M3:N3"/>
    <mergeCell ref="P3:Q3"/>
    <mergeCell ref="S3:T3"/>
    <mergeCell ref="U3:V3"/>
    <mergeCell ref="Y3:AA3"/>
    <mergeCell ref="AB3:AE3"/>
    <mergeCell ref="AF3:AH3"/>
    <mergeCell ref="AI3:AL3"/>
    <mergeCell ref="AM3:AO3"/>
    <mergeCell ref="AP3:AS3"/>
    <mergeCell ref="AU3:AW3"/>
    <mergeCell ref="AY3:BA3"/>
    <mergeCell ref="BB3:BC3"/>
    <mergeCell ref="BD3:BF3"/>
    <mergeCell ref="BG3:BH3"/>
    <mergeCell ref="CK40:CK43"/>
    <mergeCell ref="CL40:CL43"/>
    <mergeCell ref="CM40:CM43"/>
    <mergeCell ref="CN40:CN43"/>
    <mergeCell ref="CO40:CO43"/>
    <mergeCell ref="CP40:CP43"/>
    <mergeCell ref="CQ40:CQ43"/>
    <mergeCell ref="CR40:CR43"/>
    <mergeCell ref="CB42:CB43"/>
    <mergeCell ref="CC42:CC43"/>
    <mergeCell ref="CB40:CB41"/>
    <mergeCell ref="CC40:CC41"/>
    <mergeCell ref="CD40:CD43"/>
    <mergeCell ref="CE40:CE43"/>
    <mergeCell ref="CF40:CF43"/>
    <mergeCell ref="CG40:CG43"/>
    <mergeCell ref="CH40:CH43"/>
    <mergeCell ref="CI40:CI43"/>
    <mergeCell ref="CJ40:CJ43"/>
    <mergeCell ref="CK36:CK39"/>
    <mergeCell ref="CL36:CL39"/>
    <mergeCell ref="CM36:CM39"/>
    <mergeCell ref="CN36:CN39"/>
    <mergeCell ref="CO36:CO39"/>
    <mergeCell ref="CP36:CP39"/>
    <mergeCell ref="CQ36:CQ39"/>
    <mergeCell ref="CR36:CR39"/>
    <mergeCell ref="CB38:CB39"/>
    <mergeCell ref="CC38:CC39"/>
    <mergeCell ref="CB36:CB37"/>
    <mergeCell ref="CC36:CC37"/>
    <mergeCell ref="CD36:CD39"/>
    <mergeCell ref="CE36:CE39"/>
    <mergeCell ref="CF36:CF39"/>
    <mergeCell ref="CG36:CG39"/>
    <mergeCell ref="CH36:CH39"/>
    <mergeCell ref="CI36:CI39"/>
    <mergeCell ref="CJ36:CJ39"/>
    <mergeCell ref="CK32:CK35"/>
    <mergeCell ref="CL32:CL35"/>
    <mergeCell ref="CM32:CM35"/>
    <mergeCell ref="CN32:CN35"/>
    <mergeCell ref="CO32:CO35"/>
    <mergeCell ref="CP32:CP35"/>
    <mergeCell ref="CQ32:CQ35"/>
    <mergeCell ref="CR32:CR35"/>
    <mergeCell ref="CB34:CB35"/>
    <mergeCell ref="CC34:CC35"/>
    <mergeCell ref="CB32:CB33"/>
    <mergeCell ref="CC32:CC33"/>
    <mergeCell ref="CD32:CD35"/>
    <mergeCell ref="CE32:CE35"/>
    <mergeCell ref="CF32:CF35"/>
    <mergeCell ref="CG32:CG35"/>
    <mergeCell ref="CH32:CH35"/>
    <mergeCell ref="CI32:CI35"/>
    <mergeCell ref="CJ32:CJ35"/>
    <mergeCell ref="CK28:CK31"/>
    <mergeCell ref="CL28:CL31"/>
    <mergeCell ref="CM28:CM31"/>
    <mergeCell ref="CN28:CN31"/>
    <mergeCell ref="CO28:CO31"/>
    <mergeCell ref="CP28:CP31"/>
    <mergeCell ref="CQ28:CQ31"/>
    <mergeCell ref="CR28:CR31"/>
    <mergeCell ref="CB30:CB31"/>
    <mergeCell ref="CC30:CC31"/>
    <mergeCell ref="CB28:CB29"/>
    <mergeCell ref="CC28:CC29"/>
    <mergeCell ref="CD28:CD31"/>
    <mergeCell ref="CE28:CE31"/>
    <mergeCell ref="CF28:CF31"/>
    <mergeCell ref="CG28:CG31"/>
    <mergeCell ref="CH28:CH31"/>
    <mergeCell ref="CI28:CI31"/>
    <mergeCell ref="CJ28:CJ31"/>
    <mergeCell ref="CL24:CL27"/>
    <mergeCell ref="CM24:CM27"/>
    <mergeCell ref="CN24:CN27"/>
    <mergeCell ref="CO24:CO27"/>
    <mergeCell ref="CP24:CP27"/>
    <mergeCell ref="CQ24:CQ27"/>
    <mergeCell ref="CR24:CR27"/>
    <mergeCell ref="CB26:CB27"/>
    <mergeCell ref="CC26:CC27"/>
    <mergeCell ref="CC24:CC25"/>
    <mergeCell ref="CD24:CD27"/>
    <mergeCell ref="CE24:CE27"/>
    <mergeCell ref="CF24:CF27"/>
    <mergeCell ref="CG24:CG27"/>
    <mergeCell ref="CH24:CH27"/>
    <mergeCell ref="CI24:CI27"/>
    <mergeCell ref="CJ24:CJ27"/>
    <mergeCell ref="CK24:CK27"/>
    <mergeCell ref="CR16:CR19"/>
    <mergeCell ref="CB18:CB19"/>
    <mergeCell ref="CC18:CC19"/>
    <mergeCell ref="CB20:CB21"/>
    <mergeCell ref="CC20:CC21"/>
    <mergeCell ref="CD20:CD23"/>
    <mergeCell ref="CE20:CE23"/>
    <mergeCell ref="CF20:CF23"/>
    <mergeCell ref="CG20:CG23"/>
    <mergeCell ref="CH20:CH23"/>
    <mergeCell ref="CI20:CI23"/>
    <mergeCell ref="CJ20:CJ23"/>
    <mergeCell ref="CK20:CK23"/>
    <mergeCell ref="CL20:CL23"/>
    <mergeCell ref="CM20:CM23"/>
    <mergeCell ref="CN20:CN23"/>
    <mergeCell ref="CO20:CO23"/>
    <mergeCell ref="CP20:CP23"/>
    <mergeCell ref="CQ20:CQ23"/>
    <mergeCell ref="CR20:CR23"/>
    <mergeCell ref="CB22:CB23"/>
    <mergeCell ref="CC22:CC23"/>
    <mergeCell ref="CM12:CM15"/>
    <mergeCell ref="CN12:CN15"/>
    <mergeCell ref="CO12:CO15"/>
    <mergeCell ref="CP12:CP15"/>
    <mergeCell ref="CQ12:CQ15"/>
    <mergeCell ref="CR12:CR15"/>
    <mergeCell ref="CB14:CB15"/>
    <mergeCell ref="CC14:CC15"/>
    <mergeCell ref="CB16:CB17"/>
    <mergeCell ref="CC16:CC17"/>
    <mergeCell ref="CD16:CD19"/>
    <mergeCell ref="CE16:CE19"/>
    <mergeCell ref="CF16:CF19"/>
    <mergeCell ref="CG16:CG19"/>
    <mergeCell ref="CH16:CH19"/>
    <mergeCell ref="CI16:CI19"/>
    <mergeCell ref="CJ16:CJ19"/>
    <mergeCell ref="CK16:CK19"/>
    <mergeCell ref="CL16:CL19"/>
    <mergeCell ref="CM16:CM19"/>
    <mergeCell ref="CN16:CN19"/>
    <mergeCell ref="CO16:CO19"/>
    <mergeCell ref="CP16:CP19"/>
    <mergeCell ref="CQ16:CQ19"/>
    <mergeCell ref="AF9:AH9"/>
    <mergeCell ref="AI9:AJ9"/>
    <mergeCell ref="AK9:AL9"/>
    <mergeCell ref="AM9:AO9"/>
    <mergeCell ref="CB24:CB25"/>
    <mergeCell ref="CD12:CD15"/>
    <mergeCell ref="CE12:CE15"/>
    <mergeCell ref="CF12:CF15"/>
    <mergeCell ref="CG12:CG15"/>
    <mergeCell ref="AF12:AH15"/>
    <mergeCell ref="AI12:AJ15"/>
    <mergeCell ref="AK12:AL15"/>
    <mergeCell ref="AF16:AH19"/>
    <mergeCell ref="AI16:AJ19"/>
    <mergeCell ref="AK16:AL19"/>
    <mergeCell ref="AW16:BB16"/>
    <mergeCell ref="AW15:BB15"/>
    <mergeCell ref="AW14:BB14"/>
    <mergeCell ref="AW13:BB13"/>
    <mergeCell ref="AW20:BB20"/>
    <mergeCell ref="AW19:BB19"/>
    <mergeCell ref="AW18:BB18"/>
    <mergeCell ref="AW17:BB17"/>
    <mergeCell ref="AW23:BB23"/>
    <mergeCell ref="CH12:CH15"/>
    <mergeCell ref="CI12:CI15"/>
    <mergeCell ref="CJ12:CJ15"/>
    <mergeCell ref="CK12:CK15"/>
    <mergeCell ref="CL12:CL15"/>
    <mergeCell ref="CB10:CB11"/>
    <mergeCell ref="CC10:CC11"/>
    <mergeCell ref="CE10:CE11"/>
    <mergeCell ref="CB12:CB13"/>
    <mergeCell ref="CC12:CC13"/>
    <mergeCell ref="B28:C31"/>
    <mergeCell ref="B32:C35"/>
    <mergeCell ref="B36:C39"/>
    <mergeCell ref="B40:C43"/>
    <mergeCell ref="B44:C45"/>
    <mergeCell ref="H30:J30"/>
    <mergeCell ref="H29:J29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0:G30"/>
    <mergeCell ref="H26:J26"/>
    <mergeCell ref="H25:J25"/>
    <mergeCell ref="H19:J19"/>
    <mergeCell ref="B8:C9"/>
    <mergeCell ref="D8:E9"/>
    <mergeCell ref="F8:G9"/>
    <mergeCell ref="B10:C11"/>
    <mergeCell ref="F11:G11"/>
    <mergeCell ref="F12:G12"/>
    <mergeCell ref="AC8:AE8"/>
    <mergeCell ref="H13:J13"/>
    <mergeCell ref="H12:J12"/>
    <mergeCell ref="H11:J11"/>
    <mergeCell ref="H8:N8"/>
    <mergeCell ref="O8:U8"/>
    <mergeCell ref="V8:AB8"/>
    <mergeCell ref="D10:E11"/>
    <mergeCell ref="F10:G10"/>
    <mergeCell ref="O10:Q11"/>
    <mergeCell ref="R10:S11"/>
    <mergeCell ref="T10:U11"/>
    <mergeCell ref="V10:AB11"/>
    <mergeCell ref="AC10:AE11"/>
    <mergeCell ref="M13:N13"/>
    <mergeCell ref="M12:N12"/>
    <mergeCell ref="M11:N11"/>
    <mergeCell ref="K13:L13"/>
    <mergeCell ref="H15:J15"/>
    <mergeCell ref="H14:J14"/>
    <mergeCell ref="H24:J24"/>
    <mergeCell ref="H23:J23"/>
    <mergeCell ref="K23:L23"/>
    <mergeCell ref="K22:L22"/>
    <mergeCell ref="K21:L21"/>
    <mergeCell ref="K20:L20"/>
    <mergeCell ref="K19:L19"/>
    <mergeCell ref="K18:L18"/>
    <mergeCell ref="K17:L17"/>
    <mergeCell ref="K16:L16"/>
    <mergeCell ref="K15:L15"/>
    <mergeCell ref="K14:L14"/>
    <mergeCell ref="K25:L25"/>
    <mergeCell ref="K24:L24"/>
    <mergeCell ref="F28:G28"/>
    <mergeCell ref="K28:L28"/>
    <mergeCell ref="K27:L27"/>
    <mergeCell ref="K26:L26"/>
    <mergeCell ref="H18:J18"/>
    <mergeCell ref="H17:J17"/>
    <mergeCell ref="H16:J16"/>
    <mergeCell ref="AU44:AV45"/>
    <mergeCell ref="AW32:BB32"/>
    <mergeCell ref="AM8:AS8"/>
    <mergeCell ref="AP9:AQ9"/>
    <mergeCell ref="AR9:AS9"/>
    <mergeCell ref="AM12:AN12"/>
    <mergeCell ref="AM16:AN16"/>
    <mergeCell ref="D36:E37"/>
    <mergeCell ref="AA36:AB39"/>
    <mergeCell ref="AC36:AE39"/>
    <mergeCell ref="AF36:AH39"/>
    <mergeCell ref="K31:L31"/>
    <mergeCell ref="K30:L30"/>
    <mergeCell ref="K29:L29"/>
    <mergeCell ref="M32:N32"/>
    <mergeCell ref="M31:N31"/>
    <mergeCell ref="M30:N30"/>
    <mergeCell ref="M29:N29"/>
    <mergeCell ref="M28:N28"/>
    <mergeCell ref="H32:J32"/>
    <mergeCell ref="H31:J31"/>
    <mergeCell ref="AF8:AL8"/>
    <mergeCell ref="K12:L12"/>
    <mergeCell ref="K11:L11"/>
    <mergeCell ref="AW31:BB31"/>
    <mergeCell ref="AW30:BB30"/>
    <mergeCell ref="AW29:BB29"/>
    <mergeCell ref="AW28:BB28"/>
    <mergeCell ref="AW27:BB27"/>
    <mergeCell ref="AW26:BB26"/>
    <mergeCell ref="AW25:BB25"/>
    <mergeCell ref="AW24:BB24"/>
    <mergeCell ref="AI44:AJ45"/>
    <mergeCell ref="AK44:AL45"/>
    <mergeCell ref="AM44:AS45"/>
    <mergeCell ref="AW35:BB35"/>
    <mergeCell ref="AU36:AV39"/>
    <mergeCell ref="AW36:BB36"/>
    <mergeCell ref="AW43:BB43"/>
    <mergeCell ref="AI32:AJ35"/>
    <mergeCell ref="AK32:AL35"/>
    <mergeCell ref="AM32:AN32"/>
    <mergeCell ref="AU32:AV35"/>
    <mergeCell ref="AI40:AJ43"/>
    <mergeCell ref="AK40:AL43"/>
    <mergeCell ref="AM40:AN40"/>
    <mergeCell ref="AU40:AV43"/>
    <mergeCell ref="AW40:BB40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8" scale="5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89312F9C40824FB7357E0021A152F0" ma:contentTypeVersion="13" ma:contentTypeDescription="新しいドキュメントを作成します。" ma:contentTypeScope="" ma:versionID="1339d3949628fbc47e26a4ff56936eb7">
  <xsd:schema xmlns:xsd="http://www.w3.org/2001/XMLSchema" xmlns:xs="http://www.w3.org/2001/XMLSchema" xmlns:p="http://schemas.microsoft.com/office/2006/metadata/properties" xmlns:ns2="9ee03e85-316d-4c7f-a8dc-eb72b4260297" xmlns:ns3="c5eb6b3b-7650-4122-ade3-e5468c1d9dbf" targetNamespace="http://schemas.microsoft.com/office/2006/metadata/properties" ma:root="true" ma:fieldsID="90cb5e0c0a925d72aeb27977002901bf" ns2:_="" ns3:_="">
    <xsd:import namespace="9ee03e85-316d-4c7f-a8dc-eb72b4260297"/>
    <xsd:import namespace="c5eb6b3b-7650-4122-ade3-e5468c1d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03e85-316d-4c7f-a8dc-eb72b4260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b6b3b-7650-4122-ade3-e5468c1d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5A501-63A6-47E8-BDAA-26CB052FC600}">
  <ds:schemaRefs>
    <ds:schemaRef ds:uri="c5eb6b3b-7650-4122-ade3-e5468c1d9dbf"/>
    <ds:schemaRef ds:uri="http://www.w3.org/XML/1998/namespace"/>
    <ds:schemaRef ds:uri="http://schemas.microsoft.com/office/2006/documentManagement/types"/>
    <ds:schemaRef ds:uri="9ee03e85-316d-4c7f-a8dc-eb72b426029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913857-59BA-4D7D-AD0A-D48DBF7375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994111-A0F3-45AA-B223-725824E7B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03e85-316d-4c7f-a8dc-eb72b4260297"/>
    <ds:schemaRef ds:uri="c5eb6b3b-7650-4122-ade3-e5468c1d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①野帳（入力）</vt:lpstr>
      <vt:lpstr>②計算書</vt:lpstr>
      <vt:lpstr>②計算書!Print_Area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検討委員会</dc:creator>
  <cp:lastModifiedBy>3180523</cp:lastModifiedBy>
  <cp:lastPrinted>2023-08-10T02:58:51Z</cp:lastPrinted>
  <dcterms:created xsi:type="dcterms:W3CDTF">2007-05-14T04:13:25Z</dcterms:created>
  <dcterms:modified xsi:type="dcterms:W3CDTF">2024-03-22T06:44:43Z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0x010100F189312F9C40824FB7357E0021A152F0</vt:lpwstr>
  </property>
</Properties>
</file>